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95" windowHeight="8520" activeTab="0"/>
  </bookViews>
  <sheets>
    <sheet name="第3表" sheetId="1" r:id="rId1"/>
  </sheets>
  <definedNames>
    <definedName name="_xlnm.Print_Area" localSheetId="0">'第3表'!$B$1:$T$58</definedName>
  </definedNames>
  <calcPr fullCalcOnLoad="1"/>
</workbook>
</file>

<file path=xl/sharedStrings.xml><?xml version="1.0" encoding="utf-8"?>
<sst xmlns="http://schemas.openxmlformats.org/spreadsheetml/2006/main" count="72" uniqueCount="50">
  <si>
    <t>第３表　中学校卒業者の進路状況の推移</t>
  </si>
  <si>
    <t>各年５月１日現在</t>
  </si>
  <si>
    <t>区 分</t>
  </si>
  <si>
    <t>合 計</t>
  </si>
  <si>
    <t>Ａ　高等学校等進学者</t>
  </si>
  <si>
    <t>Ｂ</t>
  </si>
  <si>
    <t>Ｃ</t>
  </si>
  <si>
    <t>Ｄ</t>
  </si>
  <si>
    <t>Ｅ 就職者( 左記ＡＢＣＤを除く)</t>
  </si>
  <si>
    <t>Ｆ</t>
  </si>
  <si>
    <t>Ｇ</t>
  </si>
  <si>
    <t>就職進学者・入学者（再掲）</t>
  </si>
  <si>
    <t>高等課程進学者
専　修　学　校</t>
  </si>
  <si>
    <t>一般課程等入学者
専　修　学　校</t>
  </si>
  <si>
    <t>施設等入学者
公共職業能力開発</t>
  </si>
  <si>
    <t>小計</t>
  </si>
  <si>
    <t>自営業主等</t>
  </si>
  <si>
    <t>常用労働者</t>
  </si>
  <si>
    <t>臨時労働者</t>
  </si>
  <si>
    <t>左記以外の者</t>
  </si>
  <si>
    <t>死亡・不詳</t>
  </si>
  <si>
    <t>左記Ａのうち</t>
  </si>
  <si>
    <t>左記Ｂのうち</t>
  </si>
  <si>
    <t>左記Ｃのうち</t>
  </si>
  <si>
    <t>左記Ｄのうち</t>
  </si>
  <si>
    <t>　通信制課程
　への進学者
　を除く</t>
  </si>
  <si>
    <t xml:space="preserve">無期雇用労働者 </t>
  </si>
  <si>
    <t>有期雇用労働者（雇用契約の期間が一箇月以上の者）</t>
  </si>
  <si>
    <t>卒業年</t>
  </si>
  <si>
    <t>卒業者総数</t>
  </si>
  <si>
    <t>京都国公私</t>
  </si>
  <si>
    <t>京都公立</t>
  </si>
  <si>
    <t>全国公立</t>
  </si>
  <si>
    <t>全国国公私</t>
  </si>
  <si>
    <t>第３表（つづき）　中学校卒業者の進路状況の推移</t>
  </si>
  <si>
    <t>比率（％）</t>
  </si>
  <si>
    <t>Ｂ</t>
  </si>
  <si>
    <t>Ｃ</t>
  </si>
  <si>
    <t>Ｄ</t>
  </si>
  <si>
    <t>Ｅ 就職者( 左記ＡＢＣＤを除く)</t>
  </si>
  <si>
    <t>Ｆ</t>
  </si>
  <si>
    <t>Ｇ</t>
  </si>
  <si>
    <t>自営業主等</t>
  </si>
  <si>
    <t>常用労働者</t>
  </si>
  <si>
    <t>臨時労働者</t>
  </si>
  <si>
    <t xml:space="preserve">無期雇用労働者 </t>
  </si>
  <si>
    <t>有期雇用労働者（雇用契約の期間が一箇月以上の者）</t>
  </si>
  <si>
    <t>注　「Ａ」・「Ｂ」・「Ｃ」・「Ｄ」は就職進学者・入学者を含む。</t>
  </si>
  <si>
    <t>注</t>
  </si>
  <si>
    <t>30年以降の「京都国公私」及び「京都公立」の数値には、義務教育学校後期課程の卒業者数を含む。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</si>
</sst>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 style="medium"/>
      <right/>
      <top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/>
    </border>
    <border>
      <left style="hair"/>
      <right style="thin"/>
      <top/>
      <bottom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medium"/>
      <right style="thin"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hair"/>
      <right style="thin"/>
      <top style="thin"/>
      <bottom/>
    </border>
    <border>
      <left style="thin"/>
      <right style="thin"/>
      <top style="thin"/>
      <bottom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 style="medium"/>
      <top/>
      <bottom style="medium"/>
    </border>
    <border>
      <left style="hair"/>
      <right style="thin"/>
      <top/>
      <bottom style="medium"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hair"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hair"/>
      <top style="medium"/>
      <bottom/>
    </border>
    <border>
      <left style="hair"/>
      <right style="hair"/>
      <top style="medium"/>
      <bottom/>
    </border>
    <border>
      <left style="hair"/>
      <right style="thin"/>
      <top style="medium"/>
      <bottom/>
    </border>
    <border>
      <left style="medium"/>
      <right/>
      <top style="thin"/>
      <bottom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 style="hair"/>
      <right style="thin"/>
      <top style="hair"/>
      <bottom/>
    </border>
    <border>
      <left style="medium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42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center" vertical="center" textRotation="255"/>
      <protection/>
    </xf>
    <xf numFmtId="0" fontId="8" fillId="0" borderId="15" xfId="0" applyFont="1" applyFill="1" applyBorder="1" applyAlignment="1" applyProtection="1">
      <alignment horizontal="center" vertical="top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41" fontId="0" fillId="0" borderId="0" xfId="48" applyNumberFormat="1" applyFont="1" applyFill="1" applyBorder="1" applyAlignment="1" applyProtection="1">
      <alignment vertical="center"/>
      <protection/>
    </xf>
    <xf numFmtId="41" fontId="0" fillId="0" borderId="12" xfId="48" applyNumberFormat="1" applyFont="1" applyFill="1" applyBorder="1" applyAlignment="1" applyProtection="1">
      <alignment vertical="center"/>
      <protection locked="0"/>
    </xf>
    <xf numFmtId="41" fontId="0" fillId="0" borderId="18" xfId="48" applyNumberFormat="1" applyFont="1" applyFill="1" applyBorder="1" applyAlignment="1" applyProtection="1">
      <alignment vertical="center"/>
      <protection locked="0"/>
    </xf>
    <xf numFmtId="41" fontId="0" fillId="0" borderId="0" xfId="48" applyNumberFormat="1" applyFont="1" applyFill="1" applyBorder="1" applyAlignment="1" applyProtection="1">
      <alignment vertical="center"/>
      <protection locked="0"/>
    </xf>
    <xf numFmtId="41" fontId="0" fillId="0" borderId="19" xfId="48" applyNumberFormat="1" applyFont="1" applyFill="1" applyBorder="1" applyAlignment="1" applyProtection="1">
      <alignment vertical="center"/>
      <protection locked="0"/>
    </xf>
    <xf numFmtId="41" fontId="0" fillId="0" borderId="20" xfId="48" applyNumberFormat="1" applyFont="1" applyFill="1" applyBorder="1" applyAlignment="1" applyProtection="1">
      <alignment vertical="center"/>
      <protection locked="0"/>
    </xf>
    <xf numFmtId="41" fontId="0" fillId="0" borderId="21" xfId="48" applyNumberFormat="1" applyFont="1" applyFill="1" applyBorder="1" applyAlignment="1" applyProtection="1">
      <alignment vertical="center"/>
      <protection locked="0"/>
    </xf>
    <xf numFmtId="41" fontId="0" fillId="0" borderId="22" xfId="0" applyNumberFormat="1" applyFont="1" applyFill="1" applyBorder="1" applyAlignment="1" applyProtection="1">
      <alignment vertical="center"/>
      <protection locked="0"/>
    </xf>
    <xf numFmtId="41" fontId="0" fillId="0" borderId="23" xfId="0" applyNumberFormat="1" applyFont="1" applyFill="1" applyBorder="1" applyAlignment="1" applyProtection="1">
      <alignment vertical="center"/>
      <protection locked="0"/>
    </xf>
    <xf numFmtId="41" fontId="0" fillId="0" borderId="2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41" fontId="0" fillId="0" borderId="25" xfId="48" applyNumberFormat="1" applyFont="1" applyFill="1" applyBorder="1" applyAlignment="1" applyProtection="1">
      <alignment vertical="center"/>
      <protection/>
    </xf>
    <xf numFmtId="41" fontId="0" fillId="0" borderId="22" xfId="0" applyNumberFormat="1" applyFont="1" applyFill="1" applyBorder="1" applyAlignment="1" applyProtection="1">
      <alignment vertical="center"/>
      <protection locked="0"/>
    </xf>
    <xf numFmtId="41" fontId="0" fillId="0" borderId="23" xfId="0" applyNumberFormat="1" applyFont="1" applyFill="1" applyBorder="1" applyAlignment="1" applyProtection="1">
      <alignment vertical="center"/>
      <protection locked="0"/>
    </xf>
    <xf numFmtId="41" fontId="0" fillId="0" borderId="2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/>
    </xf>
    <xf numFmtId="41" fontId="0" fillId="0" borderId="27" xfId="48" applyNumberFormat="1" applyFont="1" applyFill="1" applyBorder="1" applyAlignment="1" applyProtection="1">
      <alignment vertical="center"/>
      <protection/>
    </xf>
    <xf numFmtId="41" fontId="0" fillId="0" borderId="28" xfId="48" applyNumberFormat="1" applyFont="1" applyFill="1" applyBorder="1" applyAlignment="1" applyProtection="1">
      <alignment vertical="center"/>
      <protection locked="0"/>
    </xf>
    <xf numFmtId="41" fontId="0" fillId="0" borderId="29" xfId="48" applyNumberFormat="1" applyFont="1" applyFill="1" applyBorder="1" applyAlignment="1" applyProtection="1">
      <alignment vertical="center"/>
      <protection locked="0"/>
    </xf>
    <xf numFmtId="41" fontId="0" fillId="0" borderId="27" xfId="48" applyNumberFormat="1" applyFont="1" applyFill="1" applyBorder="1" applyAlignment="1" applyProtection="1">
      <alignment vertical="center"/>
      <protection locked="0"/>
    </xf>
    <xf numFmtId="41" fontId="0" fillId="0" borderId="30" xfId="48" applyNumberFormat="1" applyFont="1" applyFill="1" applyBorder="1" applyAlignment="1" applyProtection="1">
      <alignment vertical="center"/>
      <protection locked="0"/>
    </xf>
    <xf numFmtId="41" fontId="0" fillId="0" borderId="31" xfId="48" applyNumberFormat="1" applyFont="1" applyFill="1" applyBorder="1" applyAlignment="1" applyProtection="1">
      <alignment vertical="center"/>
      <protection locked="0"/>
    </xf>
    <xf numFmtId="41" fontId="0" fillId="0" borderId="32" xfId="48" applyNumberFormat="1" applyFont="1" applyFill="1" applyBorder="1" applyAlignment="1" applyProtection="1">
      <alignment vertical="center"/>
      <protection locked="0"/>
    </xf>
    <xf numFmtId="41" fontId="0" fillId="0" borderId="33" xfId="0" applyNumberFormat="1" applyFont="1" applyFill="1" applyBorder="1" applyAlignment="1" applyProtection="1">
      <alignment vertical="center"/>
      <protection locked="0"/>
    </xf>
    <xf numFmtId="41" fontId="0" fillId="0" borderId="34" xfId="0" applyNumberFormat="1" applyFont="1" applyFill="1" applyBorder="1" applyAlignment="1" applyProtection="1">
      <alignment vertical="center"/>
      <protection locked="0"/>
    </xf>
    <xf numFmtId="41" fontId="0" fillId="0" borderId="35" xfId="0" applyNumberFormat="1" applyFont="1" applyFill="1" applyBorder="1" applyAlignment="1" applyProtection="1">
      <alignment vertical="center"/>
      <protection locked="0"/>
    </xf>
    <xf numFmtId="0" fontId="0" fillId="0" borderId="36" xfId="0" applyFont="1" applyFill="1" applyBorder="1" applyAlignment="1" applyProtection="1">
      <alignment horizontal="center" vertical="center"/>
      <protection/>
    </xf>
    <xf numFmtId="41" fontId="0" fillId="0" borderId="37" xfId="48" applyNumberFormat="1" applyFont="1" applyFill="1" applyBorder="1" applyAlignment="1" applyProtection="1">
      <alignment vertical="center"/>
      <protection/>
    </xf>
    <xf numFmtId="41" fontId="0" fillId="0" borderId="38" xfId="48" applyNumberFormat="1" applyFont="1" applyFill="1" applyBorder="1" applyAlignment="1" applyProtection="1">
      <alignment vertical="center"/>
      <protection locked="0"/>
    </xf>
    <xf numFmtId="41" fontId="0" fillId="0" borderId="39" xfId="48" applyNumberFormat="1" applyFont="1" applyFill="1" applyBorder="1" applyAlignment="1" applyProtection="1">
      <alignment vertical="center"/>
      <protection locked="0"/>
    </xf>
    <xf numFmtId="41" fontId="0" fillId="0" borderId="40" xfId="48" applyNumberFormat="1" applyFont="1" applyFill="1" applyBorder="1" applyAlignment="1" applyProtection="1">
      <alignment vertical="center"/>
      <protection locked="0"/>
    </xf>
    <xf numFmtId="41" fontId="0" fillId="0" borderId="41" xfId="48" applyNumberFormat="1" applyFont="1" applyFill="1" applyBorder="1" applyAlignment="1" applyProtection="1">
      <alignment vertical="center"/>
      <protection locked="0"/>
    </xf>
    <xf numFmtId="41" fontId="0" fillId="0" borderId="42" xfId="48" applyNumberFormat="1" applyFont="1" applyFill="1" applyBorder="1" applyAlignment="1" applyProtection="1">
      <alignment vertical="center"/>
      <protection locked="0"/>
    </xf>
    <xf numFmtId="41" fontId="0" fillId="0" borderId="43" xfId="48" applyNumberFormat="1" applyFont="1" applyFill="1" applyBorder="1" applyAlignment="1" applyProtection="1">
      <alignment vertical="center"/>
      <protection locked="0"/>
    </xf>
    <xf numFmtId="0" fontId="0" fillId="0" borderId="44" xfId="0" applyFont="1" applyFill="1" applyBorder="1" applyAlignment="1" applyProtection="1">
      <alignment horizontal="center" vertical="center"/>
      <protection/>
    </xf>
    <xf numFmtId="41" fontId="0" fillId="0" borderId="13" xfId="48" applyNumberFormat="1" applyFont="1" applyFill="1" applyBorder="1" applyAlignment="1" applyProtection="1">
      <alignment vertical="center"/>
      <protection/>
    </xf>
    <xf numFmtId="41" fontId="0" fillId="0" borderId="16" xfId="48" applyNumberFormat="1" applyFont="1" applyFill="1" applyBorder="1" applyAlignment="1" applyProtection="1">
      <alignment vertical="center"/>
      <protection locked="0"/>
    </xf>
    <xf numFmtId="41" fontId="0" fillId="0" borderId="45" xfId="48" applyNumberFormat="1" applyFont="1" applyFill="1" applyBorder="1" applyAlignment="1" applyProtection="1">
      <alignment vertical="center"/>
      <protection locked="0"/>
    </xf>
    <xf numFmtId="41" fontId="0" fillId="0" borderId="15" xfId="48" applyNumberFormat="1" applyFont="1" applyFill="1" applyBorder="1" applyAlignment="1" applyProtection="1">
      <alignment vertical="center"/>
      <protection locked="0"/>
    </xf>
    <xf numFmtId="41" fontId="0" fillId="0" borderId="46" xfId="48" applyNumberFormat="1" applyFont="1" applyFill="1" applyBorder="1" applyAlignment="1" applyProtection="1">
      <alignment vertical="center"/>
      <protection locked="0"/>
    </xf>
    <xf numFmtId="41" fontId="0" fillId="0" borderId="47" xfId="48" applyNumberFormat="1" applyFont="1" applyFill="1" applyBorder="1" applyAlignment="1" applyProtection="1">
      <alignment vertical="center"/>
      <protection locked="0"/>
    </xf>
    <xf numFmtId="41" fontId="0" fillId="0" borderId="48" xfId="48" applyNumberFormat="1" applyFont="1" applyFill="1" applyBorder="1" applyAlignment="1" applyProtection="1">
      <alignment vertical="center"/>
      <protection locked="0"/>
    </xf>
    <xf numFmtId="41" fontId="0" fillId="0" borderId="49" xfId="0" applyNumberFormat="1" applyFont="1" applyFill="1" applyBorder="1" applyAlignment="1" applyProtection="1">
      <alignment vertical="center"/>
      <protection locked="0"/>
    </xf>
    <xf numFmtId="41" fontId="0" fillId="0" borderId="50" xfId="0" applyNumberFormat="1" applyFont="1" applyFill="1" applyBorder="1" applyAlignment="1" applyProtection="1">
      <alignment vertical="center"/>
      <protection locked="0"/>
    </xf>
    <xf numFmtId="41" fontId="0" fillId="0" borderId="51" xfId="0" applyNumberFormat="1" applyFont="1" applyFill="1" applyBorder="1" applyAlignment="1" applyProtection="1">
      <alignment vertical="center"/>
      <protection locked="0"/>
    </xf>
    <xf numFmtId="176" fontId="0" fillId="0" borderId="0" xfId="48" applyNumberFormat="1" applyFont="1" applyFill="1" applyBorder="1" applyAlignment="1" applyProtection="1">
      <alignment vertical="center"/>
      <protection/>
    </xf>
    <xf numFmtId="176" fontId="0" fillId="0" borderId="12" xfId="48" applyNumberFormat="1" applyFont="1" applyFill="1" applyBorder="1" applyAlignment="1" applyProtection="1">
      <alignment vertical="center"/>
      <protection/>
    </xf>
    <xf numFmtId="176" fontId="0" fillId="0" borderId="18" xfId="48" applyNumberFormat="1" applyFont="1" applyFill="1" applyBorder="1" applyAlignment="1" applyProtection="1">
      <alignment vertical="center"/>
      <protection/>
    </xf>
    <xf numFmtId="176" fontId="0" fillId="0" borderId="52" xfId="48" applyNumberFormat="1" applyFont="1" applyFill="1" applyBorder="1" applyAlignment="1" applyProtection="1">
      <alignment vertical="center"/>
      <protection/>
    </xf>
    <xf numFmtId="176" fontId="0" fillId="0" borderId="53" xfId="48" applyNumberFormat="1" applyFont="1" applyFill="1" applyBorder="1" applyAlignment="1" applyProtection="1">
      <alignment vertical="center"/>
      <protection/>
    </xf>
    <xf numFmtId="176" fontId="0" fillId="0" borderId="54" xfId="48" applyNumberFormat="1" applyFont="1" applyFill="1" applyBorder="1" applyAlignment="1" applyProtection="1">
      <alignment vertical="center"/>
      <protection/>
    </xf>
    <xf numFmtId="176" fontId="0" fillId="0" borderId="55" xfId="48" applyNumberFormat="1" applyFont="1" applyFill="1" applyBorder="1" applyAlignment="1" applyProtection="1">
      <alignment vertical="center"/>
      <protection/>
    </xf>
    <xf numFmtId="176" fontId="0" fillId="0" borderId="25" xfId="48" applyNumberFormat="1" applyFont="1" applyFill="1" applyBorder="1" applyAlignment="1" applyProtection="1">
      <alignment vertical="center"/>
      <protection/>
    </xf>
    <xf numFmtId="176" fontId="0" fillId="0" borderId="24" xfId="48" applyNumberFormat="1" applyFont="1" applyFill="1" applyBorder="1" applyAlignment="1" applyProtection="1">
      <alignment vertical="center"/>
      <protection/>
    </xf>
    <xf numFmtId="176" fontId="0" fillId="0" borderId="19" xfId="48" applyNumberFormat="1" applyFont="1" applyFill="1" applyBorder="1" applyAlignment="1" applyProtection="1">
      <alignment vertical="center"/>
      <protection/>
    </xf>
    <xf numFmtId="176" fontId="0" fillId="0" borderId="20" xfId="48" applyNumberFormat="1" applyFont="1" applyFill="1" applyBorder="1" applyAlignment="1" applyProtection="1">
      <alignment vertical="center"/>
      <protection/>
    </xf>
    <xf numFmtId="176" fontId="0" fillId="0" borderId="21" xfId="48" applyNumberFormat="1" applyFont="1" applyFill="1" applyBorder="1" applyAlignment="1" applyProtection="1">
      <alignment vertical="center"/>
      <protection/>
    </xf>
    <xf numFmtId="176" fontId="0" fillId="0" borderId="27" xfId="48" applyNumberFormat="1" applyFont="1" applyFill="1" applyBorder="1" applyAlignment="1" applyProtection="1">
      <alignment vertical="center"/>
      <protection/>
    </xf>
    <xf numFmtId="176" fontId="0" fillId="0" borderId="28" xfId="48" applyNumberFormat="1" applyFont="1" applyFill="1" applyBorder="1" applyAlignment="1" applyProtection="1">
      <alignment vertical="center"/>
      <protection/>
    </xf>
    <xf numFmtId="176" fontId="0" fillId="0" borderId="29" xfId="48" applyNumberFormat="1" applyFont="1" applyFill="1" applyBorder="1" applyAlignment="1" applyProtection="1">
      <alignment vertical="center"/>
      <protection/>
    </xf>
    <xf numFmtId="176" fontId="0" fillId="0" borderId="30" xfId="48" applyNumberFormat="1" applyFont="1" applyFill="1" applyBorder="1" applyAlignment="1" applyProtection="1">
      <alignment vertical="center"/>
      <protection/>
    </xf>
    <xf numFmtId="176" fontId="0" fillId="0" borderId="31" xfId="48" applyNumberFormat="1" applyFont="1" applyFill="1" applyBorder="1" applyAlignment="1" applyProtection="1">
      <alignment vertical="center"/>
      <protection/>
    </xf>
    <xf numFmtId="176" fontId="0" fillId="0" borderId="32" xfId="48" applyNumberFormat="1" applyFont="1" applyFill="1" applyBorder="1" applyAlignment="1" applyProtection="1">
      <alignment vertical="center"/>
      <protection/>
    </xf>
    <xf numFmtId="176" fontId="0" fillId="0" borderId="56" xfId="48" applyNumberFormat="1" applyFont="1" applyFill="1" applyBorder="1" applyAlignment="1" applyProtection="1">
      <alignment vertical="center"/>
      <protection/>
    </xf>
    <xf numFmtId="176" fontId="0" fillId="0" borderId="35" xfId="48" applyNumberFormat="1" applyFont="1" applyFill="1" applyBorder="1" applyAlignment="1" applyProtection="1">
      <alignment vertical="center"/>
      <protection/>
    </xf>
    <xf numFmtId="176" fontId="0" fillId="0" borderId="40" xfId="48" applyNumberFormat="1" applyFont="1" applyFill="1" applyBorder="1" applyAlignment="1" applyProtection="1">
      <alignment vertical="center"/>
      <protection/>
    </xf>
    <xf numFmtId="176" fontId="0" fillId="0" borderId="38" xfId="48" applyNumberFormat="1" applyFont="1" applyFill="1" applyBorder="1" applyAlignment="1" applyProtection="1">
      <alignment vertical="center"/>
      <protection/>
    </xf>
    <xf numFmtId="176" fontId="0" fillId="0" borderId="39" xfId="48" applyNumberFormat="1" applyFont="1" applyFill="1" applyBorder="1" applyAlignment="1" applyProtection="1">
      <alignment vertical="center"/>
      <protection/>
    </xf>
    <xf numFmtId="176" fontId="0" fillId="0" borderId="41" xfId="48" applyNumberFormat="1" applyFont="1" applyFill="1" applyBorder="1" applyAlignment="1" applyProtection="1">
      <alignment vertical="center"/>
      <protection/>
    </xf>
    <xf numFmtId="176" fontId="0" fillId="0" borderId="42" xfId="48" applyNumberFormat="1" applyFont="1" applyFill="1" applyBorder="1" applyAlignment="1" applyProtection="1">
      <alignment vertical="center"/>
      <protection/>
    </xf>
    <xf numFmtId="176" fontId="0" fillId="0" borderId="43" xfId="48" applyNumberFormat="1" applyFont="1" applyFill="1" applyBorder="1" applyAlignment="1" applyProtection="1">
      <alignment vertical="center"/>
      <protection/>
    </xf>
    <xf numFmtId="176" fontId="0" fillId="0" borderId="37" xfId="48" applyNumberFormat="1" applyFont="1" applyFill="1" applyBorder="1" applyAlignment="1" applyProtection="1">
      <alignment vertical="center"/>
      <protection/>
    </xf>
    <xf numFmtId="176" fontId="0" fillId="0" borderId="57" xfId="48" applyNumberFormat="1" applyFont="1" applyFill="1" applyBorder="1" applyAlignment="1" applyProtection="1">
      <alignment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176" fontId="0" fillId="0" borderId="15" xfId="48" applyNumberFormat="1" applyFont="1" applyFill="1" applyBorder="1" applyAlignment="1" applyProtection="1">
      <alignment vertical="center"/>
      <protection/>
    </xf>
    <xf numFmtId="176" fontId="0" fillId="0" borderId="16" xfId="48" applyNumberFormat="1" applyFont="1" applyFill="1" applyBorder="1" applyAlignment="1" applyProtection="1">
      <alignment vertical="center"/>
      <protection/>
    </xf>
    <xf numFmtId="176" fontId="0" fillId="0" borderId="45" xfId="48" applyNumberFormat="1" applyFont="1" applyFill="1" applyBorder="1" applyAlignment="1" applyProtection="1">
      <alignment vertical="center"/>
      <protection/>
    </xf>
    <xf numFmtId="176" fontId="0" fillId="0" borderId="46" xfId="48" applyNumberFormat="1" applyFont="1" applyFill="1" applyBorder="1" applyAlignment="1" applyProtection="1">
      <alignment vertical="center"/>
      <protection/>
    </xf>
    <xf numFmtId="176" fontId="0" fillId="0" borderId="47" xfId="48" applyNumberFormat="1" applyFont="1" applyFill="1" applyBorder="1" applyAlignment="1" applyProtection="1">
      <alignment vertical="center"/>
      <protection/>
    </xf>
    <xf numFmtId="176" fontId="0" fillId="0" borderId="48" xfId="48" applyNumberFormat="1" applyFont="1" applyFill="1" applyBorder="1" applyAlignment="1" applyProtection="1">
      <alignment vertical="center"/>
      <protection/>
    </xf>
    <xf numFmtId="176" fontId="0" fillId="0" borderId="13" xfId="48" applyNumberFormat="1" applyFont="1" applyFill="1" applyBorder="1" applyAlignment="1" applyProtection="1">
      <alignment vertical="center"/>
      <protection/>
    </xf>
    <xf numFmtId="176" fontId="0" fillId="0" borderId="51" xfId="48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41" fontId="0" fillId="0" borderId="58" xfId="0" applyNumberFormat="1" applyFont="1" applyFill="1" applyBorder="1" applyAlignment="1" applyProtection="1">
      <alignment vertical="center"/>
      <protection locked="0"/>
    </xf>
    <xf numFmtId="41" fontId="0" fillId="0" borderId="59" xfId="0" applyNumberFormat="1" applyFont="1" applyFill="1" applyBorder="1" applyAlignment="1" applyProtection="1">
      <alignment vertical="center"/>
      <protection locked="0"/>
    </xf>
    <xf numFmtId="41" fontId="0" fillId="0" borderId="57" xfId="0" applyNumberFormat="1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/>
    </xf>
    <xf numFmtId="41" fontId="0" fillId="0" borderId="25" xfId="48" applyNumberFormat="1" applyFont="1" applyFill="1" applyBorder="1" applyAlignment="1" applyProtection="1">
      <alignment vertical="center"/>
      <protection/>
    </xf>
    <xf numFmtId="41" fontId="0" fillId="0" borderId="12" xfId="48" applyNumberFormat="1" applyFont="1" applyFill="1" applyBorder="1" applyAlignment="1" applyProtection="1">
      <alignment vertical="center"/>
      <protection locked="0"/>
    </xf>
    <xf numFmtId="41" fontId="0" fillId="0" borderId="18" xfId="48" applyNumberFormat="1" applyFont="1" applyFill="1" applyBorder="1" applyAlignment="1" applyProtection="1">
      <alignment vertical="center"/>
      <protection locked="0"/>
    </xf>
    <xf numFmtId="41" fontId="0" fillId="0" borderId="0" xfId="48" applyNumberFormat="1" applyFont="1" applyFill="1" applyBorder="1" applyAlignment="1" applyProtection="1">
      <alignment vertical="center"/>
      <protection locked="0"/>
    </xf>
    <xf numFmtId="41" fontId="0" fillId="0" borderId="19" xfId="48" applyNumberFormat="1" applyFont="1" applyFill="1" applyBorder="1" applyAlignment="1" applyProtection="1">
      <alignment vertical="center"/>
      <protection locked="0"/>
    </xf>
    <xf numFmtId="41" fontId="0" fillId="0" borderId="20" xfId="48" applyNumberFormat="1" applyFont="1" applyFill="1" applyBorder="1" applyAlignment="1" applyProtection="1">
      <alignment vertical="center"/>
      <protection locked="0"/>
    </xf>
    <xf numFmtId="41" fontId="0" fillId="0" borderId="21" xfId="48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41" fontId="0" fillId="0" borderId="0" xfId="48" applyNumberFormat="1" applyFont="1" applyFill="1" applyBorder="1" applyAlignment="1" applyProtection="1">
      <alignment vertical="center"/>
      <protection/>
    </xf>
    <xf numFmtId="41" fontId="0" fillId="0" borderId="0" xfId="0" applyNumberFormat="1" applyFont="1" applyFill="1" applyBorder="1" applyAlignment="1" applyProtection="1">
      <alignment vertical="center"/>
      <protection locked="0"/>
    </xf>
    <xf numFmtId="41" fontId="0" fillId="0" borderId="43" xfId="48" applyNumberFormat="1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horizontal="right"/>
      <protection/>
    </xf>
    <xf numFmtId="0" fontId="5" fillId="0" borderId="60" xfId="0" applyFont="1" applyFill="1" applyBorder="1" applyAlignment="1" applyProtection="1">
      <alignment horizontal="center" vertical="center"/>
      <protection/>
    </xf>
    <xf numFmtId="0" fontId="5" fillId="0" borderId="6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  <protection/>
    </xf>
    <xf numFmtId="0" fontId="5" fillId="0" borderId="62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0" fontId="5" fillId="0" borderId="62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6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center" vertical="top" textRotation="255" wrapText="1"/>
      <protection/>
    </xf>
    <xf numFmtId="0" fontId="7" fillId="0" borderId="50" xfId="0" applyFont="1" applyFill="1" applyBorder="1" applyAlignment="1" applyProtection="1">
      <alignment horizontal="center" vertical="top" textRotation="255" wrapText="1"/>
      <protection/>
    </xf>
    <xf numFmtId="0" fontId="6" fillId="0" borderId="12" xfId="0" applyFont="1" applyBorder="1" applyAlignment="1" applyProtection="1">
      <alignment horizontal="center" vertical="center" textRotation="255" wrapText="1"/>
      <protection/>
    </xf>
    <xf numFmtId="0" fontId="6" fillId="0" borderId="16" xfId="0" applyFont="1" applyBorder="1" applyAlignment="1" applyProtection="1">
      <alignment horizontal="center" vertical="center" textRotation="255" wrapText="1"/>
      <protection/>
    </xf>
    <xf numFmtId="0" fontId="6" fillId="0" borderId="23" xfId="0" applyFont="1" applyFill="1" applyBorder="1" applyAlignment="1" applyProtection="1">
      <alignment horizontal="center" vertical="top" textRotation="255" wrapText="1" indent="1"/>
      <protection/>
    </xf>
    <xf numFmtId="0" fontId="6" fillId="0" borderId="50" xfId="0" applyFont="1" applyFill="1" applyBorder="1" applyAlignment="1" applyProtection="1">
      <alignment horizontal="center" vertical="top" textRotation="255" wrapText="1" indent="1"/>
      <protection/>
    </xf>
    <xf numFmtId="0" fontId="6" fillId="0" borderId="24" xfId="0" applyFont="1" applyFill="1" applyBorder="1" applyAlignment="1" applyProtection="1">
      <alignment horizontal="center" vertical="top" textRotation="255" wrapText="1" indent="1"/>
      <protection/>
    </xf>
    <xf numFmtId="0" fontId="6" fillId="0" borderId="51" xfId="0" applyFont="1" applyFill="1" applyBorder="1" applyAlignment="1" applyProtection="1">
      <alignment horizontal="center" vertical="top" textRotation="255" wrapText="1" indent="1"/>
      <protection/>
    </xf>
    <xf numFmtId="0" fontId="6" fillId="0" borderId="63" xfId="0" applyFont="1" applyFill="1" applyBorder="1" applyAlignment="1" applyProtection="1">
      <alignment vertical="center" wrapText="1" shrinkToFit="1"/>
      <protection/>
    </xf>
    <xf numFmtId="0" fontId="6" fillId="0" borderId="45" xfId="0" applyFont="1" applyFill="1" applyBorder="1" applyAlignment="1" applyProtection="1">
      <alignment vertical="center" wrapText="1" shrinkToFit="1"/>
      <protection/>
    </xf>
    <xf numFmtId="0" fontId="8" fillId="0" borderId="21" xfId="0" applyFont="1" applyBorder="1" applyAlignment="1" applyProtection="1">
      <alignment horizontal="center" vertical="center" wrapText="1" shrinkToFit="1"/>
      <protection/>
    </xf>
    <xf numFmtId="0" fontId="8" fillId="0" borderId="48" xfId="0" applyFont="1" applyBorder="1" applyAlignment="1" applyProtection="1">
      <alignment horizontal="center" vertical="center" wrapText="1" shrinkToFit="1"/>
      <protection/>
    </xf>
    <xf numFmtId="0" fontId="6" fillId="0" borderId="20" xfId="0" applyFont="1" applyBorder="1" applyAlignment="1" applyProtection="1">
      <alignment horizontal="center" vertical="center" textRotation="255" wrapText="1"/>
      <protection/>
    </xf>
    <xf numFmtId="0" fontId="6" fillId="0" borderId="47" xfId="0" applyFont="1" applyBorder="1" applyAlignment="1" applyProtection="1">
      <alignment horizontal="center" vertical="center" textRotation="255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textRotation="255" wrapText="1" shrinkToFit="1"/>
      <protection/>
    </xf>
    <xf numFmtId="0" fontId="8" fillId="0" borderId="45" xfId="0" applyFont="1" applyBorder="1" applyAlignment="1" applyProtection="1">
      <alignment horizontal="center" vertical="center" textRotation="255" wrapText="1" shrinkToFit="1"/>
      <protection/>
    </xf>
    <xf numFmtId="0" fontId="7" fillId="0" borderId="0" xfId="0" applyFont="1" applyFill="1" applyBorder="1" applyAlignment="1" applyProtection="1">
      <alignment horizontal="center" vertical="top" textRotation="255" wrapText="1"/>
      <protection/>
    </xf>
    <xf numFmtId="0" fontId="7" fillId="0" borderId="15" xfId="0" applyFont="1" applyFill="1" applyBorder="1" applyAlignment="1" applyProtection="1">
      <alignment horizontal="center" vertical="top" textRotation="255" wrapText="1"/>
      <protection/>
    </xf>
    <xf numFmtId="0" fontId="6" fillId="0" borderId="22" xfId="0" applyFont="1" applyFill="1" applyBorder="1" applyAlignment="1" applyProtection="1">
      <alignment horizontal="center" vertical="top" textRotation="255" wrapText="1" indent="1"/>
      <protection/>
    </xf>
    <xf numFmtId="0" fontId="6" fillId="0" borderId="49" xfId="0" applyFont="1" applyFill="1" applyBorder="1" applyAlignment="1" applyProtection="1">
      <alignment horizontal="center" vertical="top" textRotation="255" wrapText="1" indent="1"/>
      <protection/>
    </xf>
    <xf numFmtId="0" fontId="0" fillId="0" borderId="64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58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49" xfId="0" applyFont="1" applyFill="1" applyBorder="1" applyAlignment="1" applyProtection="1">
      <alignment horizontal="center" vertical="center" wrapText="1"/>
      <protection/>
    </xf>
    <xf numFmtId="0" fontId="0" fillId="0" borderId="56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5</xdr:row>
      <xdr:rowOff>523875</xdr:rowOff>
    </xdr:from>
    <xdr:to>
      <xdr:col>3</xdr:col>
      <xdr:colOff>819150</xdr:colOff>
      <xdr:row>6</xdr:row>
      <xdr:rowOff>228600</xdr:rowOff>
    </xdr:to>
    <xdr:sp>
      <xdr:nvSpPr>
        <xdr:cNvPr id="1" name="大かっこ 1"/>
        <xdr:cNvSpPr>
          <a:spLocks/>
        </xdr:cNvSpPr>
      </xdr:nvSpPr>
      <xdr:spPr>
        <a:xfrm>
          <a:off x="952500" y="1562100"/>
          <a:ext cx="752475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34</xdr:row>
      <xdr:rowOff>523875</xdr:rowOff>
    </xdr:from>
    <xdr:to>
      <xdr:col>3</xdr:col>
      <xdr:colOff>819150</xdr:colOff>
      <xdr:row>35</xdr:row>
      <xdr:rowOff>228600</xdr:rowOff>
    </xdr:to>
    <xdr:sp>
      <xdr:nvSpPr>
        <xdr:cNvPr id="2" name="大かっこ 2"/>
        <xdr:cNvSpPr>
          <a:spLocks/>
        </xdr:cNvSpPr>
      </xdr:nvSpPr>
      <xdr:spPr>
        <a:xfrm>
          <a:off x="952500" y="8610600"/>
          <a:ext cx="752475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59"/>
  <sheetViews>
    <sheetView tabSelected="1" view="pageBreakPreview" zoomScaleSheetLayoutView="100" zoomScalePageLayoutView="0" workbookViewId="0" topLeftCell="A1">
      <pane xSplit="3" ySplit="7" topLeftCell="D8" activePane="bottomRight" state="frozen"/>
      <selection pane="topLeft" activeCell="X9" sqref="X9"/>
      <selection pane="topRight" activeCell="X9" sqref="X9"/>
      <selection pane="bottomLeft" activeCell="X9" sqref="X9"/>
      <selection pane="bottomRight" activeCell="G18" sqref="G18"/>
    </sheetView>
  </sheetViews>
  <sheetFormatPr defaultColWidth="9.00390625" defaultRowHeight="13.5"/>
  <cols>
    <col min="1" max="1" width="3.50390625" style="3" customWidth="1"/>
    <col min="2" max="2" width="3.625" style="3" customWidth="1"/>
    <col min="3" max="3" width="4.50390625" style="3" bestFit="1" customWidth="1"/>
    <col min="4" max="6" width="11.875" style="3" customWidth="1"/>
    <col min="7" max="15" width="8.75390625" style="3" customWidth="1"/>
    <col min="16" max="16" width="7.00390625" style="3" customWidth="1"/>
    <col min="17" max="20" width="7.50390625" style="3" customWidth="1"/>
    <col min="21" max="16384" width="9.00390625" style="3" customWidth="1"/>
  </cols>
  <sheetData>
    <row r="1" spans="2:20" ht="17.2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ht="12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0" ht="14.2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14" t="s">
        <v>1</v>
      </c>
      <c r="S3" s="114"/>
      <c r="T3" s="114"/>
    </row>
    <row r="4" spans="2:20" s="7" customFormat="1" ht="22.5" customHeight="1">
      <c r="B4" s="115" t="s">
        <v>2</v>
      </c>
      <c r="C4" s="116"/>
      <c r="D4" s="115" t="s">
        <v>3</v>
      </c>
      <c r="E4" s="120" t="s">
        <v>4</v>
      </c>
      <c r="F4" s="121"/>
      <c r="G4" s="5" t="s">
        <v>5</v>
      </c>
      <c r="H4" s="5" t="s">
        <v>6</v>
      </c>
      <c r="I4" s="5" t="s">
        <v>7</v>
      </c>
      <c r="J4" s="124" t="s">
        <v>8</v>
      </c>
      <c r="K4" s="125"/>
      <c r="L4" s="125"/>
      <c r="M4" s="125"/>
      <c r="N4" s="126"/>
      <c r="O4" s="5" t="s">
        <v>9</v>
      </c>
      <c r="P4" s="6" t="s">
        <v>10</v>
      </c>
      <c r="Q4" s="127" t="s">
        <v>11</v>
      </c>
      <c r="R4" s="128"/>
      <c r="S4" s="128"/>
      <c r="T4" s="129"/>
    </row>
    <row r="5" spans="2:20" ht="15.75" customHeight="1">
      <c r="B5" s="117"/>
      <c r="C5" s="118"/>
      <c r="D5" s="119"/>
      <c r="E5" s="122"/>
      <c r="F5" s="123"/>
      <c r="G5" s="130" t="s">
        <v>12</v>
      </c>
      <c r="H5" s="130" t="s">
        <v>13</v>
      </c>
      <c r="I5" s="130" t="s">
        <v>14</v>
      </c>
      <c r="J5" s="132" t="s">
        <v>15</v>
      </c>
      <c r="K5" s="142" t="s">
        <v>16</v>
      </c>
      <c r="L5" s="144" t="s">
        <v>17</v>
      </c>
      <c r="M5" s="144"/>
      <c r="N5" s="145" t="s">
        <v>18</v>
      </c>
      <c r="O5" s="130" t="s">
        <v>19</v>
      </c>
      <c r="P5" s="147" t="s">
        <v>20</v>
      </c>
      <c r="Q5" s="149" t="s">
        <v>21</v>
      </c>
      <c r="R5" s="134" t="s">
        <v>22</v>
      </c>
      <c r="S5" s="134" t="s">
        <v>23</v>
      </c>
      <c r="T5" s="136" t="s">
        <v>24</v>
      </c>
    </row>
    <row r="6" spans="2:20" ht="45" customHeight="1">
      <c r="B6" s="117"/>
      <c r="C6" s="118"/>
      <c r="D6" s="119"/>
      <c r="E6" s="8"/>
      <c r="F6" s="138" t="s">
        <v>25</v>
      </c>
      <c r="G6" s="130"/>
      <c r="H6" s="130"/>
      <c r="I6" s="130"/>
      <c r="J6" s="132"/>
      <c r="K6" s="142"/>
      <c r="L6" s="140" t="s">
        <v>26</v>
      </c>
      <c r="M6" s="140" t="s">
        <v>27</v>
      </c>
      <c r="N6" s="145"/>
      <c r="O6" s="130"/>
      <c r="P6" s="147"/>
      <c r="Q6" s="149"/>
      <c r="R6" s="134"/>
      <c r="S6" s="134"/>
      <c r="T6" s="136"/>
    </row>
    <row r="7" spans="2:20" ht="52.5" customHeight="1" thickBot="1">
      <c r="B7" s="9"/>
      <c r="C7" s="10" t="s">
        <v>28</v>
      </c>
      <c r="D7" s="11" t="s">
        <v>29</v>
      </c>
      <c r="E7" s="12"/>
      <c r="F7" s="139"/>
      <c r="G7" s="131"/>
      <c r="H7" s="131"/>
      <c r="I7" s="131"/>
      <c r="J7" s="133"/>
      <c r="K7" s="143"/>
      <c r="L7" s="141"/>
      <c r="M7" s="141"/>
      <c r="N7" s="146"/>
      <c r="O7" s="131"/>
      <c r="P7" s="148"/>
      <c r="Q7" s="150"/>
      <c r="R7" s="135"/>
      <c r="S7" s="135"/>
      <c r="T7" s="137"/>
    </row>
    <row r="8" spans="2:20" s="24" customFormat="1" ht="17.25" customHeight="1">
      <c r="B8" s="151" t="s">
        <v>30</v>
      </c>
      <c r="C8" s="13">
        <v>27</v>
      </c>
      <c r="D8" s="14">
        <v>24120</v>
      </c>
      <c r="E8" s="15">
        <v>23881</v>
      </c>
      <c r="F8" s="16">
        <v>23364</v>
      </c>
      <c r="G8" s="17">
        <v>16</v>
      </c>
      <c r="H8" s="18">
        <v>22</v>
      </c>
      <c r="I8" s="18">
        <v>0</v>
      </c>
      <c r="J8" s="18">
        <v>54</v>
      </c>
      <c r="K8" s="19">
        <v>0</v>
      </c>
      <c r="L8" s="20">
        <v>0</v>
      </c>
      <c r="M8" s="20">
        <v>0</v>
      </c>
      <c r="N8" s="16">
        <v>0</v>
      </c>
      <c r="O8" s="18">
        <v>146</v>
      </c>
      <c r="P8" s="17">
        <v>1</v>
      </c>
      <c r="Q8" s="21">
        <v>3</v>
      </c>
      <c r="R8" s="22">
        <v>0</v>
      </c>
      <c r="S8" s="22">
        <v>0</v>
      </c>
      <c r="T8" s="23">
        <v>0</v>
      </c>
    </row>
    <row r="9" spans="2:20" s="24" customFormat="1" ht="17.25" customHeight="1">
      <c r="B9" s="152"/>
      <c r="C9" s="13">
        <v>28</v>
      </c>
      <c r="D9" s="14">
        <v>24095</v>
      </c>
      <c r="E9" s="15">
        <v>23842</v>
      </c>
      <c r="F9" s="16">
        <v>23340</v>
      </c>
      <c r="G9" s="17">
        <v>17</v>
      </c>
      <c r="H9" s="18">
        <v>18</v>
      </c>
      <c r="I9" s="18">
        <v>2</v>
      </c>
      <c r="J9" s="18">
        <v>49</v>
      </c>
      <c r="K9" s="19">
        <v>0</v>
      </c>
      <c r="L9" s="20">
        <v>0</v>
      </c>
      <c r="M9" s="20">
        <v>0</v>
      </c>
      <c r="N9" s="16">
        <v>0</v>
      </c>
      <c r="O9" s="18">
        <v>166</v>
      </c>
      <c r="P9" s="17">
        <v>1</v>
      </c>
      <c r="Q9" s="21">
        <v>2</v>
      </c>
      <c r="R9" s="22">
        <v>0</v>
      </c>
      <c r="S9" s="22">
        <v>1</v>
      </c>
      <c r="T9" s="23">
        <v>0</v>
      </c>
    </row>
    <row r="10" spans="2:20" s="24" customFormat="1" ht="17.25" customHeight="1">
      <c r="B10" s="152"/>
      <c r="C10" s="13">
        <v>29</v>
      </c>
      <c r="D10" s="25">
        <v>23646</v>
      </c>
      <c r="E10" s="15">
        <v>23458</v>
      </c>
      <c r="F10" s="16">
        <v>22886</v>
      </c>
      <c r="G10" s="17">
        <v>14</v>
      </c>
      <c r="H10" s="18">
        <v>16</v>
      </c>
      <c r="I10" s="18">
        <v>0</v>
      </c>
      <c r="J10" s="18">
        <v>38</v>
      </c>
      <c r="K10" s="19">
        <v>0</v>
      </c>
      <c r="L10" s="20">
        <v>0</v>
      </c>
      <c r="M10" s="20">
        <v>0</v>
      </c>
      <c r="N10" s="16">
        <v>0</v>
      </c>
      <c r="O10" s="18">
        <v>114</v>
      </c>
      <c r="P10" s="17">
        <v>6</v>
      </c>
      <c r="Q10" s="21">
        <v>1</v>
      </c>
      <c r="R10" s="22">
        <v>0</v>
      </c>
      <c r="S10" s="22">
        <v>0</v>
      </c>
      <c r="T10" s="23">
        <v>0</v>
      </c>
    </row>
    <row r="11" spans="2:20" s="24" customFormat="1" ht="17.25" customHeight="1">
      <c r="B11" s="152"/>
      <c r="C11" s="13">
        <v>30</v>
      </c>
      <c r="D11" s="25">
        <v>23146</v>
      </c>
      <c r="E11" s="15">
        <v>22970</v>
      </c>
      <c r="F11" s="16">
        <v>22425</v>
      </c>
      <c r="G11" s="17">
        <v>13</v>
      </c>
      <c r="H11" s="18">
        <v>12</v>
      </c>
      <c r="I11" s="18">
        <v>0</v>
      </c>
      <c r="J11" s="18">
        <v>27</v>
      </c>
      <c r="K11" s="19">
        <v>9</v>
      </c>
      <c r="L11" s="20">
        <v>10</v>
      </c>
      <c r="M11" s="20">
        <v>4</v>
      </c>
      <c r="N11" s="16">
        <v>4</v>
      </c>
      <c r="O11" s="18">
        <v>122</v>
      </c>
      <c r="P11" s="17">
        <v>2</v>
      </c>
      <c r="Q11" s="26">
        <v>1</v>
      </c>
      <c r="R11" s="27">
        <v>0</v>
      </c>
      <c r="S11" s="27">
        <v>0</v>
      </c>
      <c r="T11" s="28">
        <v>0</v>
      </c>
    </row>
    <row r="12" spans="2:21" s="24" customFormat="1" ht="17.25" customHeight="1">
      <c r="B12" s="153"/>
      <c r="C12" s="13">
        <v>31</v>
      </c>
      <c r="D12" s="25">
        <f>SUM(E12,G12:J12,O12:P12)</f>
        <v>22738</v>
      </c>
      <c r="E12" s="15">
        <f>22150+408</f>
        <v>22558</v>
      </c>
      <c r="F12" s="16">
        <f>21464+393</f>
        <v>21857</v>
      </c>
      <c r="G12" s="17">
        <v>12</v>
      </c>
      <c r="H12" s="18">
        <v>12</v>
      </c>
      <c r="I12" s="18">
        <f>2+0</f>
        <v>2</v>
      </c>
      <c r="J12" s="18">
        <f>SUM(K12:N12)</f>
        <v>35</v>
      </c>
      <c r="K12" s="19">
        <f>10+0</f>
        <v>10</v>
      </c>
      <c r="L12" s="20">
        <f>13+0</f>
        <v>13</v>
      </c>
      <c r="M12" s="20">
        <f>7+0</f>
        <v>7</v>
      </c>
      <c r="N12" s="16">
        <v>5</v>
      </c>
      <c r="O12" s="18">
        <v>118</v>
      </c>
      <c r="P12" s="17">
        <f>1+0</f>
        <v>1</v>
      </c>
      <c r="Q12" s="21">
        <f>1+0</f>
        <v>1</v>
      </c>
      <c r="R12" s="22">
        <f>0+0</f>
        <v>0</v>
      </c>
      <c r="S12" s="22">
        <f>0+0</f>
        <v>0</v>
      </c>
      <c r="T12" s="23">
        <f>0+0</f>
        <v>0</v>
      </c>
      <c r="U12" s="29"/>
    </row>
    <row r="13" spans="2:20" s="24" customFormat="1" ht="17.25" customHeight="1">
      <c r="B13" s="154" t="s">
        <v>31</v>
      </c>
      <c r="C13" s="30">
        <v>27</v>
      </c>
      <c r="D13" s="31">
        <v>21070</v>
      </c>
      <c r="E13" s="32">
        <v>20840</v>
      </c>
      <c r="F13" s="33">
        <v>20334</v>
      </c>
      <c r="G13" s="34">
        <v>14</v>
      </c>
      <c r="H13" s="35">
        <v>22</v>
      </c>
      <c r="I13" s="35">
        <v>0</v>
      </c>
      <c r="J13" s="35">
        <v>53</v>
      </c>
      <c r="K13" s="36">
        <v>0</v>
      </c>
      <c r="L13" s="37">
        <v>0</v>
      </c>
      <c r="M13" s="37">
        <v>0</v>
      </c>
      <c r="N13" s="33">
        <v>0</v>
      </c>
      <c r="O13" s="35">
        <v>141</v>
      </c>
      <c r="P13" s="34">
        <v>0</v>
      </c>
      <c r="Q13" s="38">
        <v>3</v>
      </c>
      <c r="R13" s="39">
        <v>0</v>
      </c>
      <c r="S13" s="39">
        <v>0</v>
      </c>
      <c r="T13" s="40">
        <v>0</v>
      </c>
    </row>
    <row r="14" spans="2:20" s="24" customFormat="1" ht="17.25" customHeight="1">
      <c r="B14" s="152"/>
      <c r="C14" s="13">
        <v>28</v>
      </c>
      <c r="D14" s="14">
        <v>20963</v>
      </c>
      <c r="E14" s="15">
        <v>20718</v>
      </c>
      <c r="F14" s="16">
        <v>20231</v>
      </c>
      <c r="G14" s="17">
        <v>17</v>
      </c>
      <c r="H14" s="18">
        <v>18</v>
      </c>
      <c r="I14" s="18">
        <v>2</v>
      </c>
      <c r="J14" s="18">
        <v>49</v>
      </c>
      <c r="K14" s="19">
        <v>0</v>
      </c>
      <c r="L14" s="20">
        <v>0</v>
      </c>
      <c r="M14" s="20">
        <v>0</v>
      </c>
      <c r="N14" s="16">
        <v>0</v>
      </c>
      <c r="O14" s="18">
        <v>159</v>
      </c>
      <c r="P14" s="17">
        <v>0</v>
      </c>
      <c r="Q14" s="21">
        <v>2</v>
      </c>
      <c r="R14" s="22">
        <v>0</v>
      </c>
      <c r="S14" s="22">
        <v>1</v>
      </c>
      <c r="T14" s="23">
        <v>0</v>
      </c>
    </row>
    <row r="15" spans="2:20" s="24" customFormat="1" ht="17.25" customHeight="1">
      <c r="B15" s="152"/>
      <c r="C15" s="13">
        <v>29</v>
      </c>
      <c r="D15" s="25">
        <v>20608</v>
      </c>
      <c r="E15" s="15">
        <v>20433</v>
      </c>
      <c r="F15" s="16">
        <v>19879</v>
      </c>
      <c r="G15" s="17">
        <v>12</v>
      </c>
      <c r="H15" s="18">
        <v>14</v>
      </c>
      <c r="I15" s="18">
        <v>0</v>
      </c>
      <c r="J15" s="18">
        <v>38</v>
      </c>
      <c r="K15" s="19">
        <v>0</v>
      </c>
      <c r="L15" s="20">
        <v>0</v>
      </c>
      <c r="M15" s="20">
        <v>0</v>
      </c>
      <c r="N15" s="16">
        <v>0</v>
      </c>
      <c r="O15" s="18">
        <v>107</v>
      </c>
      <c r="P15" s="17">
        <v>4</v>
      </c>
      <c r="Q15" s="21">
        <v>1</v>
      </c>
      <c r="R15" s="22">
        <v>0</v>
      </c>
      <c r="S15" s="22">
        <v>0</v>
      </c>
      <c r="T15" s="23">
        <v>0</v>
      </c>
    </row>
    <row r="16" spans="2:20" s="24" customFormat="1" ht="17.25" customHeight="1">
      <c r="B16" s="152"/>
      <c r="C16" s="13">
        <v>30</v>
      </c>
      <c r="D16" s="25">
        <v>20066</v>
      </c>
      <c r="E16" s="15">
        <v>19901</v>
      </c>
      <c r="F16" s="16">
        <v>19385</v>
      </c>
      <c r="G16" s="17">
        <v>10</v>
      </c>
      <c r="H16" s="18">
        <v>12</v>
      </c>
      <c r="I16" s="18">
        <v>0</v>
      </c>
      <c r="J16" s="18">
        <v>26</v>
      </c>
      <c r="K16" s="19">
        <v>9</v>
      </c>
      <c r="L16" s="20">
        <v>9</v>
      </c>
      <c r="M16" s="20">
        <v>4</v>
      </c>
      <c r="N16" s="16">
        <v>4</v>
      </c>
      <c r="O16" s="18">
        <v>116</v>
      </c>
      <c r="P16" s="17">
        <v>1</v>
      </c>
      <c r="Q16" s="26">
        <v>1</v>
      </c>
      <c r="R16" s="27">
        <v>0</v>
      </c>
      <c r="S16" s="27">
        <v>0</v>
      </c>
      <c r="T16" s="28">
        <v>0</v>
      </c>
    </row>
    <row r="17" spans="2:21" s="24" customFormat="1" ht="17.25" customHeight="1">
      <c r="B17" s="153"/>
      <c r="C17" s="41">
        <v>31</v>
      </c>
      <c r="D17" s="42">
        <f>SUM(E17,G17:J17,O17:P17)</f>
        <v>19661</v>
      </c>
      <c r="E17" s="43">
        <f>19177+315</f>
        <v>19492</v>
      </c>
      <c r="F17" s="44">
        <f>18517+301</f>
        <v>18818</v>
      </c>
      <c r="G17" s="45">
        <v>12</v>
      </c>
      <c r="H17" s="46">
        <v>12</v>
      </c>
      <c r="I17" s="46">
        <f>2+0</f>
        <v>2</v>
      </c>
      <c r="J17" s="46">
        <f>SUM(K17:N17)</f>
        <v>35</v>
      </c>
      <c r="K17" s="47">
        <f>10+0</f>
        <v>10</v>
      </c>
      <c r="L17" s="113">
        <f>13+0</f>
        <v>13</v>
      </c>
      <c r="M17" s="48">
        <f>7+0</f>
        <v>7</v>
      </c>
      <c r="N17" s="44">
        <v>5</v>
      </c>
      <c r="O17" s="46">
        <v>107</v>
      </c>
      <c r="P17" s="45">
        <f>1+0</f>
        <v>1</v>
      </c>
      <c r="Q17" s="98">
        <f>1+0</f>
        <v>1</v>
      </c>
      <c r="R17" s="99">
        <f>0+0</f>
        <v>0</v>
      </c>
      <c r="S17" s="99">
        <f>0+0</f>
        <v>0</v>
      </c>
      <c r="T17" s="100">
        <f>0+0</f>
        <v>0</v>
      </c>
      <c r="U17" s="29"/>
    </row>
    <row r="18" spans="2:20" s="24" customFormat="1" ht="17.25" customHeight="1">
      <c r="B18" s="154" t="s">
        <v>32</v>
      </c>
      <c r="C18" s="30">
        <v>27</v>
      </c>
      <c r="D18" s="31">
        <v>1082492</v>
      </c>
      <c r="E18" s="32">
        <v>1065846</v>
      </c>
      <c r="F18" s="33">
        <v>1042979</v>
      </c>
      <c r="G18" s="34">
        <v>2772</v>
      </c>
      <c r="H18" s="35">
        <v>1014</v>
      </c>
      <c r="I18" s="35">
        <v>432</v>
      </c>
      <c r="J18" s="35">
        <v>3925</v>
      </c>
      <c r="K18" s="36">
        <v>0</v>
      </c>
      <c r="L18" s="37">
        <v>0</v>
      </c>
      <c r="M18" s="37">
        <v>0</v>
      </c>
      <c r="N18" s="33">
        <v>0</v>
      </c>
      <c r="O18" s="35">
        <v>8379</v>
      </c>
      <c r="P18" s="34">
        <v>124</v>
      </c>
      <c r="Q18" s="38">
        <v>273</v>
      </c>
      <c r="R18" s="39">
        <v>4</v>
      </c>
      <c r="S18" s="39">
        <v>3</v>
      </c>
      <c r="T18" s="40">
        <v>2</v>
      </c>
    </row>
    <row r="19" spans="2:20" s="24" customFormat="1" ht="17.25" customHeight="1">
      <c r="B19" s="152"/>
      <c r="C19" s="13">
        <v>28</v>
      </c>
      <c r="D19" s="14">
        <v>1078042</v>
      </c>
      <c r="E19" s="15">
        <v>1063440</v>
      </c>
      <c r="F19" s="16">
        <v>1039218</v>
      </c>
      <c r="G19" s="17">
        <v>2443</v>
      </c>
      <c r="H19" s="18">
        <v>809</v>
      </c>
      <c r="I19" s="18">
        <v>366</v>
      </c>
      <c r="J19" s="18">
        <v>3257</v>
      </c>
      <c r="K19" s="19">
        <v>0</v>
      </c>
      <c r="L19" s="20">
        <v>0</v>
      </c>
      <c r="M19" s="20">
        <v>0</v>
      </c>
      <c r="N19" s="16">
        <v>0</v>
      </c>
      <c r="O19" s="18">
        <v>7599</v>
      </c>
      <c r="P19" s="17">
        <v>128</v>
      </c>
      <c r="Q19" s="21">
        <v>246</v>
      </c>
      <c r="R19" s="22">
        <v>4</v>
      </c>
      <c r="S19" s="22">
        <v>3</v>
      </c>
      <c r="T19" s="23">
        <v>3</v>
      </c>
    </row>
    <row r="20" spans="2:20" s="24" customFormat="1" ht="17.25" customHeight="1">
      <c r="B20" s="152"/>
      <c r="C20" s="13">
        <v>29</v>
      </c>
      <c r="D20" s="14">
        <v>1070079</v>
      </c>
      <c r="E20" s="15">
        <v>1056348</v>
      </c>
      <c r="F20" s="16">
        <v>1029652</v>
      </c>
      <c r="G20" s="17">
        <v>2352</v>
      </c>
      <c r="H20" s="18">
        <v>781</v>
      </c>
      <c r="I20" s="18">
        <v>356</v>
      </c>
      <c r="J20" s="18">
        <v>2940</v>
      </c>
      <c r="K20" s="19">
        <v>0</v>
      </c>
      <c r="L20" s="20">
        <v>0</v>
      </c>
      <c r="M20" s="20">
        <v>0</v>
      </c>
      <c r="N20" s="16">
        <v>0</v>
      </c>
      <c r="O20" s="18">
        <v>7189</v>
      </c>
      <c r="P20" s="17">
        <v>113</v>
      </c>
      <c r="Q20" s="21">
        <v>242</v>
      </c>
      <c r="R20" s="22">
        <v>4</v>
      </c>
      <c r="S20" s="22">
        <v>4</v>
      </c>
      <c r="T20" s="23">
        <v>3</v>
      </c>
    </row>
    <row r="21" spans="2:20" s="24" customFormat="1" ht="17.25" customHeight="1">
      <c r="B21" s="152"/>
      <c r="C21" s="101">
        <v>30</v>
      </c>
      <c r="D21" s="102">
        <v>1043968</v>
      </c>
      <c r="E21" s="103">
        <v>1031012</v>
      </c>
      <c r="F21" s="104">
        <v>1002803</v>
      </c>
      <c r="G21" s="105">
        <v>2295</v>
      </c>
      <c r="H21" s="106">
        <v>787</v>
      </c>
      <c r="I21" s="106">
        <v>308</v>
      </c>
      <c r="J21" s="106">
        <v>2505</v>
      </c>
      <c r="K21" s="107">
        <v>603</v>
      </c>
      <c r="L21" s="108">
        <v>1300</v>
      </c>
      <c r="M21" s="108">
        <v>231</v>
      </c>
      <c r="N21" s="104">
        <v>371</v>
      </c>
      <c r="O21" s="106">
        <v>6956</v>
      </c>
      <c r="P21" s="105">
        <v>105</v>
      </c>
      <c r="Q21" s="26">
        <v>225</v>
      </c>
      <c r="R21" s="27">
        <v>5</v>
      </c>
      <c r="S21" s="27">
        <v>0</v>
      </c>
      <c r="T21" s="28">
        <v>3</v>
      </c>
    </row>
    <row r="22" spans="2:20" s="29" customFormat="1" ht="17.25" customHeight="1">
      <c r="B22" s="153"/>
      <c r="C22" s="41">
        <v>31</v>
      </c>
      <c r="D22" s="42">
        <f>SUM(E22,G22:J22,O22:P22)</f>
        <v>1023133</v>
      </c>
      <c r="E22" s="43">
        <f>1010400</f>
        <v>1010400</v>
      </c>
      <c r="F22" s="44">
        <f>977930</f>
        <v>977930</v>
      </c>
      <c r="G22" s="45">
        <f>2318</f>
        <v>2318</v>
      </c>
      <c r="H22" s="46">
        <f>772</f>
        <v>772</v>
      </c>
      <c r="I22" s="46">
        <f>323</f>
        <v>323</v>
      </c>
      <c r="J22" s="46">
        <f>SUM(K22:N22)</f>
        <v>2355</v>
      </c>
      <c r="K22" s="47">
        <f>576</f>
        <v>576</v>
      </c>
      <c r="L22" s="48">
        <f>1247</f>
        <v>1247</v>
      </c>
      <c r="M22" s="48">
        <f>200</f>
        <v>200</v>
      </c>
      <c r="N22" s="44">
        <f>332</f>
        <v>332</v>
      </c>
      <c r="O22" s="46">
        <f>6848</f>
        <v>6848</v>
      </c>
      <c r="P22" s="45">
        <f>117</f>
        <v>117</v>
      </c>
      <c r="Q22" s="98">
        <f>201</f>
        <v>201</v>
      </c>
      <c r="R22" s="99">
        <f>4</f>
        <v>4</v>
      </c>
      <c r="S22" s="99">
        <f>0</f>
        <v>0</v>
      </c>
      <c r="T22" s="100">
        <f>8</f>
        <v>8</v>
      </c>
    </row>
    <row r="23" spans="2:20" s="24" customFormat="1" ht="17.25" customHeight="1">
      <c r="B23" s="154" t="s">
        <v>33</v>
      </c>
      <c r="C23" s="13">
        <v>27</v>
      </c>
      <c r="D23" s="14">
        <v>1174529</v>
      </c>
      <c r="E23" s="15">
        <v>1157390</v>
      </c>
      <c r="F23" s="16">
        <v>1134037</v>
      </c>
      <c r="G23" s="17">
        <v>2885</v>
      </c>
      <c r="H23" s="18">
        <v>1028</v>
      </c>
      <c r="I23" s="18">
        <v>434</v>
      </c>
      <c r="J23" s="18">
        <v>3933</v>
      </c>
      <c r="K23" s="19">
        <v>0</v>
      </c>
      <c r="L23" s="20">
        <v>0</v>
      </c>
      <c r="M23" s="20">
        <v>0</v>
      </c>
      <c r="N23" s="16">
        <v>0</v>
      </c>
      <c r="O23" s="18">
        <v>8722</v>
      </c>
      <c r="P23" s="17">
        <v>137</v>
      </c>
      <c r="Q23" s="21">
        <v>276</v>
      </c>
      <c r="R23" s="22">
        <v>4</v>
      </c>
      <c r="S23" s="22">
        <v>3</v>
      </c>
      <c r="T23" s="23">
        <v>2</v>
      </c>
    </row>
    <row r="24" spans="2:20" s="24" customFormat="1" ht="17.25" customHeight="1">
      <c r="B24" s="152"/>
      <c r="C24" s="13">
        <v>28</v>
      </c>
      <c r="D24" s="14">
        <v>1169415</v>
      </c>
      <c r="E24" s="15">
        <v>1154373</v>
      </c>
      <c r="F24" s="16">
        <v>1129581</v>
      </c>
      <c r="G24" s="17">
        <v>2523</v>
      </c>
      <c r="H24" s="18">
        <v>823</v>
      </c>
      <c r="I24" s="18">
        <v>366</v>
      </c>
      <c r="J24" s="18">
        <v>3259</v>
      </c>
      <c r="K24" s="19">
        <v>0</v>
      </c>
      <c r="L24" s="20">
        <v>0</v>
      </c>
      <c r="M24" s="20">
        <v>0</v>
      </c>
      <c r="N24" s="16">
        <v>0</v>
      </c>
      <c r="O24" s="18">
        <v>7933</v>
      </c>
      <c r="P24" s="17">
        <v>138</v>
      </c>
      <c r="Q24" s="21">
        <v>251</v>
      </c>
      <c r="R24" s="22">
        <v>4</v>
      </c>
      <c r="S24" s="22">
        <v>3</v>
      </c>
      <c r="T24" s="23">
        <v>3</v>
      </c>
    </row>
    <row r="25" spans="2:20" s="24" customFormat="1" ht="17.25" customHeight="1">
      <c r="B25" s="152"/>
      <c r="C25" s="13">
        <v>29</v>
      </c>
      <c r="D25" s="14">
        <v>1160351</v>
      </c>
      <c r="E25" s="15">
        <v>1146145</v>
      </c>
      <c r="F25" s="16">
        <v>1118822</v>
      </c>
      <c r="G25" s="17">
        <v>2462</v>
      </c>
      <c r="H25" s="18">
        <v>799</v>
      </c>
      <c r="I25" s="18">
        <v>357</v>
      </c>
      <c r="J25" s="18">
        <v>2948</v>
      </c>
      <c r="K25" s="19">
        <v>0</v>
      </c>
      <c r="L25" s="20">
        <v>0</v>
      </c>
      <c r="M25" s="20">
        <v>0</v>
      </c>
      <c r="N25" s="16">
        <v>0</v>
      </c>
      <c r="O25" s="18">
        <v>7510</v>
      </c>
      <c r="P25" s="17">
        <v>130</v>
      </c>
      <c r="Q25" s="21">
        <v>245</v>
      </c>
      <c r="R25" s="22">
        <v>4</v>
      </c>
      <c r="S25" s="22">
        <v>4</v>
      </c>
      <c r="T25" s="23">
        <v>3</v>
      </c>
    </row>
    <row r="26" spans="2:20" s="24" customFormat="1" ht="17.25" customHeight="1">
      <c r="B26" s="152"/>
      <c r="C26" s="101">
        <v>30</v>
      </c>
      <c r="D26" s="102">
        <v>1133016</v>
      </c>
      <c r="E26" s="103">
        <v>1119580</v>
      </c>
      <c r="F26" s="104">
        <v>1090647</v>
      </c>
      <c r="G26" s="105">
        <v>2404</v>
      </c>
      <c r="H26" s="106">
        <v>799</v>
      </c>
      <c r="I26" s="106">
        <v>310</v>
      </c>
      <c r="J26" s="106">
        <v>2510</v>
      </c>
      <c r="K26" s="107">
        <v>603</v>
      </c>
      <c r="L26" s="108">
        <v>1303</v>
      </c>
      <c r="M26" s="108">
        <v>232</v>
      </c>
      <c r="N26" s="104">
        <v>372</v>
      </c>
      <c r="O26" s="106">
        <v>7298</v>
      </c>
      <c r="P26" s="105">
        <v>115</v>
      </c>
      <c r="Q26" s="26">
        <v>228</v>
      </c>
      <c r="R26" s="27">
        <v>5</v>
      </c>
      <c r="S26" s="27">
        <v>0</v>
      </c>
      <c r="T26" s="28">
        <v>3</v>
      </c>
    </row>
    <row r="27" spans="2:20" s="29" customFormat="1" ht="17.25" customHeight="1" thickBot="1">
      <c r="B27" s="155"/>
      <c r="C27" s="49">
        <v>31</v>
      </c>
      <c r="D27" s="50">
        <f>SUM(E27,G27:J27,O27:P27)</f>
        <v>1112083</v>
      </c>
      <c r="E27" s="51">
        <f>1098876</f>
        <v>1098876</v>
      </c>
      <c r="F27" s="52">
        <f>1065404</f>
        <v>1065404</v>
      </c>
      <c r="G27" s="53">
        <f>2415</f>
        <v>2415</v>
      </c>
      <c r="H27" s="54">
        <f>782</f>
        <v>782</v>
      </c>
      <c r="I27" s="54">
        <f>323</f>
        <v>323</v>
      </c>
      <c r="J27" s="54">
        <f>SUM(K27:N27)</f>
        <v>2358</v>
      </c>
      <c r="K27" s="55">
        <f>577</f>
        <v>577</v>
      </c>
      <c r="L27" s="56">
        <f>1249</f>
        <v>1249</v>
      </c>
      <c r="M27" s="56">
        <f>200</f>
        <v>200</v>
      </c>
      <c r="N27" s="52">
        <f>332</f>
        <v>332</v>
      </c>
      <c r="O27" s="54">
        <f>7200</f>
        <v>7200</v>
      </c>
      <c r="P27" s="53">
        <f>129</f>
        <v>129</v>
      </c>
      <c r="Q27" s="57">
        <f>203</f>
        <v>203</v>
      </c>
      <c r="R27" s="58">
        <f>4</f>
        <v>4</v>
      </c>
      <c r="S27" s="58">
        <f>0</f>
        <v>0</v>
      </c>
      <c r="T27" s="59">
        <f>8</f>
        <v>8</v>
      </c>
    </row>
    <row r="28" spans="2:20" s="29" customFormat="1" ht="17.25" customHeight="1">
      <c r="B28" s="109"/>
      <c r="C28" s="110" t="s">
        <v>48</v>
      </c>
      <c r="D28" s="111" t="s">
        <v>49</v>
      </c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12"/>
      <c r="R28" s="112"/>
      <c r="S28" s="112"/>
      <c r="T28" s="112"/>
    </row>
    <row r="30" spans="2:20" ht="17.25">
      <c r="B30" s="1" t="s">
        <v>34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ht="12" customHeight="1"/>
    <row r="32" spans="2:20" ht="14.25" thickBot="1">
      <c r="B32" s="2" t="s">
        <v>35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114" t="s">
        <v>1</v>
      </c>
      <c r="S32" s="114"/>
      <c r="T32" s="114"/>
    </row>
    <row r="33" spans="2:20" s="7" customFormat="1" ht="22.5" customHeight="1">
      <c r="B33" s="115" t="s">
        <v>2</v>
      </c>
      <c r="C33" s="116"/>
      <c r="D33" s="115" t="s">
        <v>3</v>
      </c>
      <c r="E33" s="120" t="s">
        <v>4</v>
      </c>
      <c r="F33" s="121"/>
      <c r="G33" s="5" t="s">
        <v>36</v>
      </c>
      <c r="H33" s="5" t="s">
        <v>37</v>
      </c>
      <c r="I33" s="5" t="s">
        <v>38</v>
      </c>
      <c r="J33" s="124" t="s">
        <v>39</v>
      </c>
      <c r="K33" s="125"/>
      <c r="L33" s="125"/>
      <c r="M33" s="125"/>
      <c r="N33" s="126"/>
      <c r="O33" s="5" t="s">
        <v>40</v>
      </c>
      <c r="P33" s="6" t="s">
        <v>41</v>
      </c>
      <c r="Q33" s="127" t="s">
        <v>11</v>
      </c>
      <c r="R33" s="128"/>
      <c r="S33" s="128"/>
      <c r="T33" s="129"/>
    </row>
    <row r="34" spans="2:20" ht="15.75" customHeight="1">
      <c r="B34" s="117"/>
      <c r="C34" s="118"/>
      <c r="D34" s="119"/>
      <c r="E34" s="122"/>
      <c r="F34" s="123"/>
      <c r="G34" s="130" t="s">
        <v>12</v>
      </c>
      <c r="H34" s="130" t="s">
        <v>13</v>
      </c>
      <c r="I34" s="130" t="s">
        <v>14</v>
      </c>
      <c r="J34" s="132" t="s">
        <v>15</v>
      </c>
      <c r="K34" s="142" t="s">
        <v>42</v>
      </c>
      <c r="L34" s="144" t="s">
        <v>43</v>
      </c>
      <c r="M34" s="144"/>
      <c r="N34" s="145" t="s">
        <v>44</v>
      </c>
      <c r="O34" s="130" t="s">
        <v>19</v>
      </c>
      <c r="P34" s="147" t="s">
        <v>20</v>
      </c>
      <c r="Q34" s="149" t="s">
        <v>21</v>
      </c>
      <c r="R34" s="134" t="s">
        <v>22</v>
      </c>
      <c r="S34" s="134" t="s">
        <v>23</v>
      </c>
      <c r="T34" s="136" t="s">
        <v>24</v>
      </c>
    </row>
    <row r="35" spans="2:20" ht="45" customHeight="1">
      <c r="B35" s="117"/>
      <c r="C35" s="118"/>
      <c r="D35" s="119"/>
      <c r="E35" s="8"/>
      <c r="F35" s="138" t="s">
        <v>25</v>
      </c>
      <c r="G35" s="130"/>
      <c r="H35" s="130"/>
      <c r="I35" s="130"/>
      <c r="J35" s="132"/>
      <c r="K35" s="142"/>
      <c r="L35" s="140" t="s">
        <v>45</v>
      </c>
      <c r="M35" s="140" t="s">
        <v>46</v>
      </c>
      <c r="N35" s="145"/>
      <c r="O35" s="130"/>
      <c r="P35" s="147"/>
      <c r="Q35" s="149"/>
      <c r="R35" s="134"/>
      <c r="S35" s="134"/>
      <c r="T35" s="136"/>
    </row>
    <row r="36" spans="2:20" ht="52.5" customHeight="1" thickBot="1">
      <c r="B36" s="9"/>
      <c r="C36" s="10" t="s">
        <v>28</v>
      </c>
      <c r="D36" s="11" t="s">
        <v>29</v>
      </c>
      <c r="E36" s="12"/>
      <c r="F36" s="139"/>
      <c r="G36" s="131"/>
      <c r="H36" s="131"/>
      <c r="I36" s="131"/>
      <c r="J36" s="133"/>
      <c r="K36" s="143"/>
      <c r="L36" s="141"/>
      <c r="M36" s="141"/>
      <c r="N36" s="146"/>
      <c r="O36" s="131"/>
      <c r="P36" s="148"/>
      <c r="Q36" s="150"/>
      <c r="R36" s="135"/>
      <c r="S36" s="135"/>
      <c r="T36" s="137"/>
    </row>
    <row r="37" spans="2:20" s="24" customFormat="1" ht="17.25" customHeight="1">
      <c r="B37" s="157" t="s">
        <v>30</v>
      </c>
      <c r="C37" s="13">
        <f aca="true" t="shared" si="0" ref="C37:C56">C8</f>
        <v>27</v>
      </c>
      <c r="D37" s="60">
        <f>E37+G37+H37+I37+J37+O37+P37</f>
        <v>100.00000000000001</v>
      </c>
      <c r="E37" s="61">
        <f aca="true" t="shared" si="1" ref="E37:T37">E8/$D8*100</f>
        <v>99.00912106135988</v>
      </c>
      <c r="F37" s="62">
        <f t="shared" si="1"/>
        <v>96.86567164179104</v>
      </c>
      <c r="G37" s="63">
        <f t="shared" si="1"/>
        <v>0.06633499170812604</v>
      </c>
      <c r="H37" s="63">
        <f t="shared" si="1"/>
        <v>0.0912106135986733</v>
      </c>
      <c r="I37" s="63">
        <f t="shared" si="1"/>
        <v>0</v>
      </c>
      <c r="J37" s="63">
        <f t="shared" si="1"/>
        <v>0.22388059701492538</v>
      </c>
      <c r="K37" s="64">
        <f t="shared" si="1"/>
        <v>0</v>
      </c>
      <c r="L37" s="65">
        <f t="shared" si="1"/>
        <v>0</v>
      </c>
      <c r="M37" s="65">
        <f t="shared" si="1"/>
        <v>0</v>
      </c>
      <c r="N37" s="66">
        <f t="shared" si="1"/>
        <v>0</v>
      </c>
      <c r="O37" s="63">
        <f t="shared" si="1"/>
        <v>0.6053067993366501</v>
      </c>
      <c r="P37" s="60">
        <f t="shared" si="1"/>
        <v>0.0041459369817578775</v>
      </c>
      <c r="Q37" s="67">
        <f t="shared" si="1"/>
        <v>0.01243781094527363</v>
      </c>
      <c r="R37" s="63">
        <f t="shared" si="1"/>
        <v>0</v>
      </c>
      <c r="S37" s="63">
        <f t="shared" si="1"/>
        <v>0</v>
      </c>
      <c r="T37" s="68">
        <f t="shared" si="1"/>
        <v>0</v>
      </c>
    </row>
    <row r="38" spans="2:20" s="24" customFormat="1" ht="17.25" customHeight="1">
      <c r="B38" s="157"/>
      <c r="C38" s="13">
        <f t="shared" si="0"/>
        <v>28</v>
      </c>
      <c r="D38" s="60">
        <f aca="true" t="shared" si="2" ref="D38:D56">E38+G38+H38+I38+J38+O38+P38</f>
        <v>99.99999999999999</v>
      </c>
      <c r="E38" s="61">
        <f aca="true" t="shared" si="3" ref="E38:T38">E9/$D9*100</f>
        <v>98.9499896244034</v>
      </c>
      <c r="F38" s="62">
        <f t="shared" si="3"/>
        <v>96.86656982776509</v>
      </c>
      <c r="G38" s="69">
        <f t="shared" si="3"/>
        <v>0.07055405685826935</v>
      </c>
      <c r="H38" s="69">
        <f t="shared" si="3"/>
        <v>0.07470429549699108</v>
      </c>
      <c r="I38" s="69">
        <f t="shared" si="3"/>
        <v>0.008300477277443452</v>
      </c>
      <c r="J38" s="69">
        <f t="shared" si="3"/>
        <v>0.20336169329736462</v>
      </c>
      <c r="K38" s="70">
        <f t="shared" si="3"/>
        <v>0</v>
      </c>
      <c r="L38" s="71">
        <f t="shared" si="3"/>
        <v>0</v>
      </c>
      <c r="M38" s="71">
        <f t="shared" si="3"/>
        <v>0</v>
      </c>
      <c r="N38" s="62">
        <f t="shared" si="3"/>
        <v>0</v>
      </c>
      <c r="O38" s="69">
        <f t="shared" si="3"/>
        <v>0.6889396140278066</v>
      </c>
      <c r="P38" s="60">
        <f t="shared" si="3"/>
        <v>0.004150238638721726</v>
      </c>
      <c r="Q38" s="67">
        <f t="shared" si="3"/>
        <v>0.008300477277443452</v>
      </c>
      <c r="R38" s="69">
        <f t="shared" si="3"/>
        <v>0</v>
      </c>
      <c r="S38" s="69">
        <f t="shared" si="3"/>
        <v>0.004150238638721726</v>
      </c>
      <c r="T38" s="68">
        <f t="shared" si="3"/>
        <v>0</v>
      </c>
    </row>
    <row r="39" spans="2:20" s="24" customFormat="1" ht="17.25" customHeight="1">
      <c r="B39" s="157"/>
      <c r="C39" s="13">
        <f t="shared" si="0"/>
        <v>29</v>
      </c>
      <c r="D39" s="60">
        <f t="shared" si="2"/>
        <v>100</v>
      </c>
      <c r="E39" s="61">
        <f aca="true" t="shared" si="4" ref="E39:T39">E10/$D10*100</f>
        <v>99.20493952465533</v>
      </c>
      <c r="F39" s="62">
        <f t="shared" si="4"/>
        <v>96.78592573796837</v>
      </c>
      <c r="G39" s="69">
        <f t="shared" si="4"/>
        <v>0.059206631142687975</v>
      </c>
      <c r="H39" s="69">
        <f t="shared" si="4"/>
        <v>0.06766472130592911</v>
      </c>
      <c r="I39" s="69">
        <f t="shared" si="4"/>
        <v>0</v>
      </c>
      <c r="J39" s="69">
        <f t="shared" si="4"/>
        <v>0.16070371310158166</v>
      </c>
      <c r="K39" s="70">
        <f t="shared" si="4"/>
        <v>0</v>
      </c>
      <c r="L39" s="71">
        <f t="shared" si="4"/>
        <v>0</v>
      </c>
      <c r="M39" s="71">
        <f t="shared" si="4"/>
        <v>0</v>
      </c>
      <c r="N39" s="62">
        <f t="shared" si="4"/>
        <v>0</v>
      </c>
      <c r="O39" s="69">
        <f t="shared" si="4"/>
        <v>0.482111139304745</v>
      </c>
      <c r="P39" s="60">
        <f t="shared" si="4"/>
        <v>0.025374270489723422</v>
      </c>
      <c r="Q39" s="67">
        <f t="shared" si="4"/>
        <v>0.0042290450816205695</v>
      </c>
      <c r="R39" s="69">
        <f t="shared" si="4"/>
        <v>0</v>
      </c>
      <c r="S39" s="69">
        <f t="shared" si="4"/>
        <v>0</v>
      </c>
      <c r="T39" s="68">
        <f t="shared" si="4"/>
        <v>0</v>
      </c>
    </row>
    <row r="40" spans="2:20" s="24" customFormat="1" ht="17.25" customHeight="1">
      <c r="B40" s="157"/>
      <c r="C40" s="13">
        <f t="shared" si="0"/>
        <v>30</v>
      </c>
      <c r="D40" s="60">
        <f t="shared" si="2"/>
        <v>100</v>
      </c>
      <c r="E40" s="61">
        <f aca="true" t="shared" si="5" ref="E40:T40">E11/$D11*100</f>
        <v>99.23960943575564</v>
      </c>
      <c r="F40" s="62">
        <f t="shared" si="5"/>
        <v>96.88499092715804</v>
      </c>
      <c r="G40" s="69">
        <f t="shared" si="5"/>
        <v>0.05616521213168582</v>
      </c>
      <c r="H40" s="69">
        <f t="shared" si="5"/>
        <v>0.051844811198479224</v>
      </c>
      <c r="I40" s="69">
        <f t="shared" si="5"/>
        <v>0</v>
      </c>
      <c r="J40" s="69">
        <f t="shared" si="5"/>
        <v>0.11665082519657824</v>
      </c>
      <c r="K40" s="70">
        <f t="shared" si="5"/>
        <v>0.03888360839885941</v>
      </c>
      <c r="L40" s="71">
        <f t="shared" si="5"/>
        <v>0.043204009332066015</v>
      </c>
      <c r="M40" s="71">
        <f t="shared" si="5"/>
        <v>0.017281603732826407</v>
      </c>
      <c r="N40" s="62">
        <f t="shared" si="5"/>
        <v>0.017281603732826407</v>
      </c>
      <c r="O40" s="69">
        <f t="shared" si="5"/>
        <v>0.5270889138512054</v>
      </c>
      <c r="P40" s="60">
        <f t="shared" si="5"/>
        <v>0.008640801866413203</v>
      </c>
      <c r="Q40" s="67">
        <f t="shared" si="5"/>
        <v>0.004320400933206602</v>
      </c>
      <c r="R40" s="69">
        <f t="shared" si="5"/>
        <v>0</v>
      </c>
      <c r="S40" s="69">
        <f t="shared" si="5"/>
        <v>0</v>
      </c>
      <c r="T40" s="68">
        <f t="shared" si="5"/>
        <v>0</v>
      </c>
    </row>
    <row r="41" spans="2:20" s="24" customFormat="1" ht="17.25" customHeight="1">
      <c r="B41" s="157"/>
      <c r="C41" s="13">
        <f t="shared" si="0"/>
        <v>31</v>
      </c>
      <c r="D41" s="60">
        <f>E41+G41+H41+I41+J41+O41+P41</f>
        <v>99.99999999999997</v>
      </c>
      <c r="E41" s="61">
        <f aca="true" t="shared" si="6" ref="E41:T41">E12/$D12*100</f>
        <v>99.20837364763831</v>
      </c>
      <c r="F41" s="62">
        <f t="shared" si="6"/>
        <v>96.12542879760753</v>
      </c>
      <c r="G41" s="69">
        <f t="shared" si="6"/>
        <v>0.05277509015744568</v>
      </c>
      <c r="H41" s="69">
        <f t="shared" si="6"/>
        <v>0.05277509015744568</v>
      </c>
      <c r="I41" s="69">
        <f t="shared" si="6"/>
        <v>0.00879584835957428</v>
      </c>
      <c r="J41" s="69">
        <f t="shared" si="6"/>
        <v>0.15392734629254992</v>
      </c>
      <c r="K41" s="70">
        <f t="shared" si="6"/>
        <v>0.0439792417978714</v>
      </c>
      <c r="L41" s="71">
        <f t="shared" si="6"/>
        <v>0.05717301433723282</v>
      </c>
      <c r="M41" s="71">
        <f t="shared" si="6"/>
        <v>0.030785469258509984</v>
      </c>
      <c r="N41" s="62">
        <f t="shared" si="6"/>
        <v>0.0219896208989357</v>
      </c>
      <c r="O41" s="69">
        <f t="shared" si="6"/>
        <v>0.5189550532148826</v>
      </c>
      <c r="P41" s="60">
        <f t="shared" si="6"/>
        <v>0.00439792417978714</v>
      </c>
      <c r="Q41" s="67">
        <f t="shared" si="6"/>
        <v>0.00439792417978714</v>
      </c>
      <c r="R41" s="69">
        <f t="shared" si="6"/>
        <v>0</v>
      </c>
      <c r="S41" s="69">
        <f t="shared" si="6"/>
        <v>0</v>
      </c>
      <c r="T41" s="68">
        <f t="shared" si="6"/>
        <v>0</v>
      </c>
    </row>
    <row r="42" spans="2:20" s="24" customFormat="1" ht="17.25" customHeight="1">
      <c r="B42" s="156" t="s">
        <v>31</v>
      </c>
      <c r="C42" s="30">
        <f t="shared" si="0"/>
        <v>27</v>
      </c>
      <c r="D42" s="72">
        <f t="shared" si="2"/>
        <v>100.00000000000001</v>
      </c>
      <c r="E42" s="73">
        <f aca="true" t="shared" si="7" ref="E42:T42">E13/$D13*100</f>
        <v>98.90840056953014</v>
      </c>
      <c r="F42" s="74">
        <f t="shared" si="7"/>
        <v>96.50688182249644</v>
      </c>
      <c r="G42" s="75">
        <f t="shared" si="7"/>
        <v>0.0664451827242525</v>
      </c>
      <c r="H42" s="75">
        <f t="shared" si="7"/>
        <v>0.10441385856668249</v>
      </c>
      <c r="I42" s="75">
        <f t="shared" si="7"/>
        <v>0</v>
      </c>
      <c r="J42" s="75">
        <f t="shared" si="7"/>
        <v>0.2515424774560987</v>
      </c>
      <c r="K42" s="76">
        <f t="shared" si="7"/>
        <v>0</v>
      </c>
      <c r="L42" s="77">
        <f t="shared" si="7"/>
        <v>0</v>
      </c>
      <c r="M42" s="77">
        <f t="shared" si="7"/>
        <v>0</v>
      </c>
      <c r="N42" s="74">
        <f t="shared" si="7"/>
        <v>0</v>
      </c>
      <c r="O42" s="75">
        <f t="shared" si="7"/>
        <v>0.6691979117228287</v>
      </c>
      <c r="P42" s="72">
        <f t="shared" si="7"/>
        <v>0</v>
      </c>
      <c r="Q42" s="78">
        <f t="shared" si="7"/>
        <v>0.014238253440911248</v>
      </c>
      <c r="R42" s="75">
        <f t="shared" si="7"/>
        <v>0</v>
      </c>
      <c r="S42" s="75">
        <f t="shared" si="7"/>
        <v>0</v>
      </c>
      <c r="T42" s="79">
        <f t="shared" si="7"/>
        <v>0</v>
      </c>
    </row>
    <row r="43" spans="2:20" s="24" customFormat="1" ht="17.25" customHeight="1">
      <c r="B43" s="157"/>
      <c r="C43" s="13">
        <f t="shared" si="0"/>
        <v>28</v>
      </c>
      <c r="D43" s="60">
        <f t="shared" si="2"/>
        <v>100.00000000000001</v>
      </c>
      <c r="E43" s="61">
        <f aca="true" t="shared" si="8" ref="E43:T43">E14/$D14*100</f>
        <v>98.83127414969232</v>
      </c>
      <c r="F43" s="62">
        <f t="shared" si="8"/>
        <v>96.50813337785623</v>
      </c>
      <c r="G43" s="69">
        <f t="shared" si="8"/>
        <v>0.08109526308257406</v>
      </c>
      <c r="H43" s="69">
        <f t="shared" si="8"/>
        <v>0.08586557267566665</v>
      </c>
      <c r="I43" s="69">
        <f t="shared" si="8"/>
        <v>0.009540619186185184</v>
      </c>
      <c r="J43" s="69">
        <f t="shared" si="8"/>
        <v>0.233745170061537</v>
      </c>
      <c r="K43" s="70">
        <f t="shared" si="8"/>
        <v>0</v>
      </c>
      <c r="L43" s="71">
        <f t="shared" si="8"/>
        <v>0</v>
      </c>
      <c r="M43" s="71">
        <f t="shared" si="8"/>
        <v>0</v>
      </c>
      <c r="N43" s="62">
        <f t="shared" si="8"/>
        <v>0</v>
      </c>
      <c r="O43" s="69">
        <f t="shared" si="8"/>
        <v>0.7584792253017221</v>
      </c>
      <c r="P43" s="60">
        <f t="shared" si="8"/>
        <v>0</v>
      </c>
      <c r="Q43" s="67">
        <f t="shared" si="8"/>
        <v>0.009540619186185184</v>
      </c>
      <c r="R43" s="69">
        <f t="shared" si="8"/>
        <v>0</v>
      </c>
      <c r="S43" s="69">
        <f t="shared" si="8"/>
        <v>0.004770309593092592</v>
      </c>
      <c r="T43" s="68">
        <f t="shared" si="8"/>
        <v>0</v>
      </c>
    </row>
    <row r="44" spans="2:20" s="24" customFormat="1" ht="17.25" customHeight="1">
      <c r="B44" s="157"/>
      <c r="C44" s="13">
        <f t="shared" si="0"/>
        <v>29</v>
      </c>
      <c r="D44" s="60">
        <f t="shared" si="2"/>
        <v>100.00000000000001</v>
      </c>
      <c r="E44" s="61">
        <f aca="true" t="shared" si="9" ref="E44:T44">E15/$D15*100</f>
        <v>99.15081521739131</v>
      </c>
      <c r="F44" s="62">
        <f t="shared" si="9"/>
        <v>96.46253881987577</v>
      </c>
      <c r="G44" s="69">
        <f t="shared" si="9"/>
        <v>0.05822981366459627</v>
      </c>
      <c r="H44" s="69">
        <f t="shared" si="9"/>
        <v>0.06793478260869565</v>
      </c>
      <c r="I44" s="69">
        <f t="shared" si="9"/>
        <v>0</v>
      </c>
      <c r="J44" s="69">
        <f t="shared" si="9"/>
        <v>0.1843944099378882</v>
      </c>
      <c r="K44" s="70">
        <f t="shared" si="9"/>
        <v>0</v>
      </c>
      <c r="L44" s="71">
        <f t="shared" si="9"/>
        <v>0</v>
      </c>
      <c r="M44" s="71">
        <f t="shared" si="9"/>
        <v>0</v>
      </c>
      <c r="N44" s="62">
        <f t="shared" si="9"/>
        <v>0</v>
      </c>
      <c r="O44" s="69">
        <f t="shared" si="9"/>
        <v>0.5192158385093169</v>
      </c>
      <c r="P44" s="60">
        <f t="shared" si="9"/>
        <v>0.019409937888198756</v>
      </c>
      <c r="Q44" s="67">
        <f t="shared" si="9"/>
        <v>0.004852484472049689</v>
      </c>
      <c r="R44" s="69">
        <f t="shared" si="9"/>
        <v>0</v>
      </c>
      <c r="S44" s="69">
        <f t="shared" si="9"/>
        <v>0</v>
      </c>
      <c r="T44" s="68">
        <f t="shared" si="9"/>
        <v>0</v>
      </c>
    </row>
    <row r="45" spans="2:20" s="24" customFormat="1" ht="17.25" customHeight="1">
      <c r="B45" s="157"/>
      <c r="C45" s="13">
        <f t="shared" si="0"/>
        <v>30</v>
      </c>
      <c r="D45" s="60">
        <f t="shared" si="2"/>
        <v>100</v>
      </c>
      <c r="E45" s="61">
        <f aca="true" t="shared" si="10" ref="E45:T45">E16/$D16*100</f>
        <v>99.1777135453005</v>
      </c>
      <c r="F45" s="62">
        <f t="shared" si="10"/>
        <v>96.606199541513</v>
      </c>
      <c r="G45" s="69">
        <f t="shared" si="10"/>
        <v>0.0498355427090601</v>
      </c>
      <c r="H45" s="69">
        <f t="shared" si="10"/>
        <v>0.05980265125087212</v>
      </c>
      <c r="I45" s="69">
        <f t="shared" si="10"/>
        <v>0</v>
      </c>
      <c r="J45" s="69">
        <f t="shared" si="10"/>
        <v>0.12957241104355627</v>
      </c>
      <c r="K45" s="70">
        <f t="shared" si="10"/>
        <v>0.04485198843815409</v>
      </c>
      <c r="L45" s="71">
        <f t="shared" si="10"/>
        <v>0.04485198843815409</v>
      </c>
      <c r="M45" s="71">
        <f t="shared" si="10"/>
        <v>0.01993421708362404</v>
      </c>
      <c r="N45" s="62">
        <f t="shared" si="10"/>
        <v>0.01993421708362404</v>
      </c>
      <c r="O45" s="69">
        <f t="shared" si="10"/>
        <v>0.5780922954250972</v>
      </c>
      <c r="P45" s="60">
        <f t="shared" si="10"/>
        <v>0.00498355427090601</v>
      </c>
      <c r="Q45" s="67">
        <f t="shared" si="10"/>
        <v>0.00498355427090601</v>
      </c>
      <c r="R45" s="69">
        <f t="shared" si="10"/>
        <v>0</v>
      </c>
      <c r="S45" s="69">
        <f t="shared" si="10"/>
        <v>0</v>
      </c>
      <c r="T45" s="68">
        <f t="shared" si="10"/>
        <v>0</v>
      </c>
    </row>
    <row r="46" spans="2:20" s="24" customFormat="1" ht="17.25" customHeight="1">
      <c r="B46" s="158"/>
      <c r="C46" s="41">
        <f t="shared" si="0"/>
        <v>31</v>
      </c>
      <c r="D46" s="80">
        <f t="shared" si="2"/>
        <v>100</v>
      </c>
      <c r="E46" s="81">
        <f aca="true" t="shared" si="11" ref="E46:T46">E17/$D17*100</f>
        <v>99.1404302934744</v>
      </c>
      <c r="F46" s="82">
        <f t="shared" si="11"/>
        <v>95.7123238899344</v>
      </c>
      <c r="G46" s="83">
        <f t="shared" si="11"/>
        <v>0.06103453537459946</v>
      </c>
      <c r="H46" s="83">
        <f t="shared" si="11"/>
        <v>0.06103453537459946</v>
      </c>
      <c r="I46" s="83">
        <f t="shared" si="11"/>
        <v>0.010172422562433244</v>
      </c>
      <c r="J46" s="83">
        <f t="shared" si="11"/>
        <v>0.17801739484258175</v>
      </c>
      <c r="K46" s="84">
        <f t="shared" si="11"/>
        <v>0.05086211281216622</v>
      </c>
      <c r="L46" s="85">
        <f t="shared" si="11"/>
        <v>0.06612074665581609</v>
      </c>
      <c r="M46" s="85">
        <f t="shared" si="11"/>
        <v>0.03560347896851635</v>
      </c>
      <c r="N46" s="82">
        <f t="shared" si="11"/>
        <v>0.02543105640608311</v>
      </c>
      <c r="O46" s="83">
        <f t="shared" si="11"/>
        <v>0.5442246070901785</v>
      </c>
      <c r="P46" s="80">
        <f t="shared" si="11"/>
        <v>0.005086211281216622</v>
      </c>
      <c r="Q46" s="86">
        <f t="shared" si="11"/>
        <v>0.005086211281216622</v>
      </c>
      <c r="R46" s="83">
        <f t="shared" si="11"/>
        <v>0</v>
      </c>
      <c r="S46" s="83">
        <f t="shared" si="11"/>
        <v>0</v>
      </c>
      <c r="T46" s="87">
        <f t="shared" si="11"/>
        <v>0</v>
      </c>
    </row>
    <row r="47" spans="2:20" s="24" customFormat="1" ht="17.25" customHeight="1">
      <c r="B47" s="156" t="s">
        <v>32</v>
      </c>
      <c r="C47" s="30">
        <f t="shared" si="0"/>
        <v>27</v>
      </c>
      <c r="D47" s="72">
        <f t="shared" si="2"/>
        <v>100</v>
      </c>
      <c r="E47" s="73">
        <f aca="true" t="shared" si="12" ref="E47:T47">E18/$D18*100</f>
        <v>98.4622519150257</v>
      </c>
      <c r="F47" s="74">
        <f t="shared" si="12"/>
        <v>96.34981136119251</v>
      </c>
      <c r="G47" s="75">
        <f t="shared" si="12"/>
        <v>0.2560757954793199</v>
      </c>
      <c r="H47" s="75">
        <f t="shared" si="12"/>
        <v>0.09367274769698067</v>
      </c>
      <c r="I47" s="75">
        <f t="shared" si="12"/>
        <v>0.039907916178595314</v>
      </c>
      <c r="J47" s="75">
        <f t="shared" si="12"/>
        <v>0.362589284724506</v>
      </c>
      <c r="K47" s="76">
        <f t="shared" si="12"/>
        <v>0</v>
      </c>
      <c r="L47" s="77">
        <f t="shared" si="12"/>
        <v>0</v>
      </c>
      <c r="M47" s="77">
        <f t="shared" si="12"/>
        <v>0</v>
      </c>
      <c r="N47" s="74">
        <f t="shared" si="12"/>
        <v>0</v>
      </c>
      <c r="O47" s="75">
        <f t="shared" si="12"/>
        <v>0.7740472908806717</v>
      </c>
      <c r="P47" s="72">
        <f t="shared" si="12"/>
        <v>0.011455050014226434</v>
      </c>
      <c r="Q47" s="78">
        <f t="shared" si="12"/>
        <v>0.025219585918417876</v>
      </c>
      <c r="R47" s="75">
        <f t="shared" si="12"/>
        <v>0.0003695177423944011</v>
      </c>
      <c r="S47" s="75">
        <f t="shared" si="12"/>
        <v>0.0002771383067958008</v>
      </c>
      <c r="T47" s="79">
        <f t="shared" si="12"/>
        <v>0.00018475887119720054</v>
      </c>
    </row>
    <row r="48" spans="2:20" s="24" customFormat="1" ht="17.25" customHeight="1">
      <c r="B48" s="157"/>
      <c r="C48" s="13">
        <f t="shared" si="0"/>
        <v>28</v>
      </c>
      <c r="D48" s="60">
        <f t="shared" si="2"/>
        <v>100</v>
      </c>
      <c r="E48" s="61">
        <f aca="true" t="shared" si="13" ref="E48:T48">E19/$D19*100</f>
        <v>98.6455073178967</v>
      </c>
      <c r="F48" s="62">
        <f t="shared" si="13"/>
        <v>96.39865608204504</v>
      </c>
      <c r="G48" s="69">
        <f t="shared" si="13"/>
        <v>0.2266145474851629</v>
      </c>
      <c r="H48" s="69">
        <f t="shared" si="13"/>
        <v>0.07504345841813213</v>
      </c>
      <c r="I48" s="69">
        <f t="shared" si="13"/>
        <v>0.03395043977878413</v>
      </c>
      <c r="J48" s="69">
        <f t="shared" si="13"/>
        <v>0.3021218097254096</v>
      </c>
      <c r="K48" s="70">
        <f t="shared" si="13"/>
        <v>0</v>
      </c>
      <c r="L48" s="71">
        <f t="shared" si="13"/>
        <v>0</v>
      </c>
      <c r="M48" s="71">
        <f t="shared" si="13"/>
        <v>0</v>
      </c>
      <c r="N48" s="62">
        <f t="shared" si="13"/>
        <v>0</v>
      </c>
      <c r="O48" s="69">
        <f t="shared" si="13"/>
        <v>0.7048890488496737</v>
      </c>
      <c r="P48" s="60">
        <f t="shared" si="13"/>
        <v>0.011873377846132155</v>
      </c>
      <c r="Q48" s="67">
        <f t="shared" si="13"/>
        <v>0.022819148048035236</v>
      </c>
      <c r="R48" s="69">
        <f t="shared" si="13"/>
        <v>0.00037104305769162984</v>
      </c>
      <c r="S48" s="69">
        <f t="shared" si="13"/>
        <v>0.0002782822932687224</v>
      </c>
      <c r="T48" s="68">
        <f t="shared" si="13"/>
        <v>0.0002782822932687224</v>
      </c>
    </row>
    <row r="49" spans="2:20" s="24" customFormat="1" ht="17.25" customHeight="1">
      <c r="B49" s="157"/>
      <c r="C49" s="13">
        <f t="shared" si="0"/>
        <v>29</v>
      </c>
      <c r="D49" s="60">
        <f t="shared" si="2"/>
        <v>100</v>
      </c>
      <c r="E49" s="61">
        <f aca="true" t="shared" si="14" ref="E49:T49">E20/$D20*100</f>
        <v>98.71682371114656</v>
      </c>
      <c r="F49" s="62">
        <f t="shared" si="14"/>
        <v>96.2220546333495</v>
      </c>
      <c r="G49" s="69">
        <f t="shared" si="14"/>
        <v>0.21979685611996871</v>
      </c>
      <c r="H49" s="69">
        <f t="shared" si="14"/>
        <v>0.07298526557385016</v>
      </c>
      <c r="I49" s="69">
        <f t="shared" si="14"/>
        <v>0.03326857175965513</v>
      </c>
      <c r="J49" s="69">
        <f t="shared" si="14"/>
        <v>0.2747460701499609</v>
      </c>
      <c r="K49" s="70">
        <f t="shared" si="14"/>
        <v>0</v>
      </c>
      <c r="L49" s="71">
        <f t="shared" si="14"/>
        <v>0</v>
      </c>
      <c r="M49" s="71">
        <f t="shared" si="14"/>
        <v>0</v>
      </c>
      <c r="N49" s="62">
        <f t="shared" si="14"/>
        <v>0</v>
      </c>
      <c r="O49" s="69">
        <f t="shared" si="14"/>
        <v>0.6718195572476424</v>
      </c>
      <c r="P49" s="60">
        <f t="shared" si="14"/>
        <v>0.010559968002362443</v>
      </c>
      <c r="Q49" s="67">
        <f t="shared" si="14"/>
        <v>0.02261515271302399</v>
      </c>
      <c r="R49" s="69">
        <f t="shared" si="14"/>
        <v>0.0003738041770747767</v>
      </c>
      <c r="S49" s="69">
        <f t="shared" si="14"/>
        <v>0.0003738041770747767</v>
      </c>
      <c r="T49" s="68">
        <f t="shared" si="14"/>
        <v>0.00028035313280608254</v>
      </c>
    </row>
    <row r="50" spans="2:20" s="24" customFormat="1" ht="17.25" customHeight="1">
      <c r="B50" s="157"/>
      <c r="C50" s="13">
        <f t="shared" si="0"/>
        <v>30</v>
      </c>
      <c r="D50" s="60">
        <f t="shared" si="2"/>
        <v>100.00000000000003</v>
      </c>
      <c r="E50" s="61">
        <f aca="true" t="shared" si="15" ref="E50:T50">E21/$D21*100</f>
        <v>98.75896579205494</v>
      </c>
      <c r="F50" s="62">
        <f t="shared" si="15"/>
        <v>96.05687147498773</v>
      </c>
      <c r="G50" s="69">
        <f t="shared" si="15"/>
        <v>0.21983432442373713</v>
      </c>
      <c r="H50" s="69">
        <f t="shared" si="15"/>
        <v>0.07538545242766062</v>
      </c>
      <c r="I50" s="69">
        <f t="shared" si="15"/>
        <v>0.029502820009808733</v>
      </c>
      <c r="J50" s="69">
        <f t="shared" si="15"/>
        <v>0.23994988352133398</v>
      </c>
      <c r="K50" s="70">
        <f t="shared" si="15"/>
        <v>0.05776039112309956</v>
      </c>
      <c r="L50" s="71">
        <f t="shared" si="15"/>
        <v>0.1245248896517901</v>
      </c>
      <c r="M50" s="71">
        <f t="shared" si="15"/>
        <v>0.022127115007356545</v>
      </c>
      <c r="N50" s="62">
        <f t="shared" si="15"/>
        <v>0.03553748773908779</v>
      </c>
      <c r="O50" s="69">
        <f t="shared" si="15"/>
        <v>0.6663039480137323</v>
      </c>
      <c r="P50" s="60">
        <f t="shared" si="15"/>
        <v>0.01005777954879843</v>
      </c>
      <c r="Q50" s="67">
        <f t="shared" si="15"/>
        <v>0.02155238474742521</v>
      </c>
      <c r="R50" s="69">
        <f t="shared" si="15"/>
        <v>0.00047894188327611575</v>
      </c>
      <c r="S50" s="69">
        <f t="shared" si="15"/>
        <v>0</v>
      </c>
      <c r="T50" s="68">
        <f t="shared" si="15"/>
        <v>0.00028736512996566945</v>
      </c>
    </row>
    <row r="51" spans="2:20" s="24" customFormat="1" ht="17.25" customHeight="1">
      <c r="B51" s="158"/>
      <c r="C51" s="41">
        <f t="shared" si="0"/>
        <v>31</v>
      </c>
      <c r="D51" s="80">
        <f t="shared" si="2"/>
        <v>99.99999999999999</v>
      </c>
      <c r="E51" s="81">
        <f aca="true" t="shared" si="16" ref="E51:T51">E22/$D22*100</f>
        <v>98.75548926679132</v>
      </c>
      <c r="F51" s="82">
        <f t="shared" si="16"/>
        <v>95.58190381895609</v>
      </c>
      <c r="G51" s="83">
        <f t="shared" si="16"/>
        <v>0.22655901041213605</v>
      </c>
      <c r="H51" s="83">
        <f t="shared" si="16"/>
        <v>0.07545451080162599</v>
      </c>
      <c r="I51" s="83">
        <f t="shared" si="16"/>
        <v>0.03156969817218289</v>
      </c>
      <c r="J51" s="83">
        <f t="shared" si="16"/>
        <v>0.2301753535464109</v>
      </c>
      <c r="K51" s="84">
        <f t="shared" si="16"/>
        <v>0.05629766609033235</v>
      </c>
      <c r="L51" s="85">
        <f t="shared" si="16"/>
        <v>0.12188053752542435</v>
      </c>
      <c r="M51" s="85">
        <f t="shared" si="16"/>
        <v>0.01954780072580984</v>
      </c>
      <c r="N51" s="82">
        <f t="shared" si="16"/>
        <v>0.03244934920484434</v>
      </c>
      <c r="O51" s="83">
        <f t="shared" si="16"/>
        <v>0.6693166968517289</v>
      </c>
      <c r="P51" s="80">
        <f t="shared" si="16"/>
        <v>0.011435463424598757</v>
      </c>
      <c r="Q51" s="86">
        <f t="shared" si="16"/>
        <v>0.01964553972943889</v>
      </c>
      <c r="R51" s="83">
        <f t="shared" si="16"/>
        <v>0.0003909560145161968</v>
      </c>
      <c r="S51" s="83">
        <f t="shared" si="16"/>
        <v>0</v>
      </c>
      <c r="T51" s="87">
        <f t="shared" si="16"/>
        <v>0.0007819120290323936</v>
      </c>
    </row>
    <row r="52" spans="2:20" s="24" customFormat="1" ht="17.25" customHeight="1">
      <c r="B52" s="157" t="s">
        <v>33</v>
      </c>
      <c r="C52" s="13">
        <f t="shared" si="0"/>
        <v>27</v>
      </c>
      <c r="D52" s="60">
        <f t="shared" si="2"/>
        <v>100</v>
      </c>
      <c r="E52" s="61">
        <f aca="true" t="shared" si="17" ref="E52:T52">E23/$D23*100</f>
        <v>98.54077677094392</v>
      </c>
      <c r="F52" s="62">
        <f t="shared" si="17"/>
        <v>96.55249040253582</v>
      </c>
      <c r="G52" s="69">
        <f t="shared" si="17"/>
        <v>0.2456303760911821</v>
      </c>
      <c r="H52" s="69">
        <f t="shared" si="17"/>
        <v>0.08752444596940562</v>
      </c>
      <c r="I52" s="69">
        <f t="shared" si="17"/>
        <v>0.03695098205323155</v>
      </c>
      <c r="J52" s="69">
        <f t="shared" si="17"/>
        <v>0.3348576322934555</v>
      </c>
      <c r="K52" s="70">
        <f t="shared" si="17"/>
        <v>0</v>
      </c>
      <c r="L52" s="71">
        <f t="shared" si="17"/>
        <v>0</v>
      </c>
      <c r="M52" s="71">
        <f t="shared" si="17"/>
        <v>0</v>
      </c>
      <c r="N52" s="62">
        <f t="shared" si="17"/>
        <v>0</v>
      </c>
      <c r="O52" s="69">
        <f t="shared" si="17"/>
        <v>0.7425955425536535</v>
      </c>
      <c r="P52" s="60">
        <f t="shared" si="17"/>
        <v>0.011664250095144522</v>
      </c>
      <c r="Q52" s="67">
        <f t="shared" si="17"/>
        <v>0.023498781213575827</v>
      </c>
      <c r="R52" s="69">
        <f t="shared" si="17"/>
        <v>0.00034056204657356264</v>
      </c>
      <c r="S52" s="69">
        <f t="shared" si="17"/>
        <v>0.000255421534930172</v>
      </c>
      <c r="T52" s="68">
        <f t="shared" si="17"/>
        <v>0.00017028102328678132</v>
      </c>
    </row>
    <row r="53" spans="2:20" s="24" customFormat="1" ht="17.25" customHeight="1">
      <c r="B53" s="157"/>
      <c r="C53" s="13">
        <f t="shared" si="0"/>
        <v>28</v>
      </c>
      <c r="D53" s="60">
        <f t="shared" si="2"/>
        <v>99.99999999999999</v>
      </c>
      <c r="E53" s="61">
        <f aca="true" t="shared" si="18" ref="E53:T56">E24/$D24*100</f>
        <v>98.71371583227511</v>
      </c>
      <c r="F53" s="62">
        <f t="shared" si="18"/>
        <v>96.59368145611266</v>
      </c>
      <c r="G53" s="69">
        <f t="shared" si="18"/>
        <v>0.2157489000910712</v>
      </c>
      <c r="H53" s="69">
        <f t="shared" si="18"/>
        <v>0.0703770688763185</v>
      </c>
      <c r="I53" s="69">
        <f t="shared" si="18"/>
        <v>0.03129770013211734</v>
      </c>
      <c r="J53" s="69">
        <f t="shared" si="18"/>
        <v>0.27868635172287</v>
      </c>
      <c r="K53" s="70">
        <f t="shared" si="18"/>
        <v>0</v>
      </c>
      <c r="L53" s="71">
        <f t="shared" si="18"/>
        <v>0</v>
      </c>
      <c r="M53" s="71">
        <f t="shared" si="18"/>
        <v>0</v>
      </c>
      <c r="N53" s="62">
        <f t="shared" si="18"/>
        <v>0</v>
      </c>
      <c r="O53" s="69">
        <f t="shared" si="18"/>
        <v>0.6783733747215488</v>
      </c>
      <c r="P53" s="60">
        <f t="shared" si="18"/>
        <v>0.011800772180962276</v>
      </c>
      <c r="Q53" s="67">
        <f t="shared" si="18"/>
        <v>0.021463723314648776</v>
      </c>
      <c r="R53" s="69">
        <f t="shared" si="18"/>
        <v>0.00034205136756412395</v>
      </c>
      <c r="S53" s="69">
        <f t="shared" si="18"/>
        <v>0.00025653852567309295</v>
      </c>
      <c r="T53" s="68">
        <f t="shared" si="18"/>
        <v>0.00025653852567309295</v>
      </c>
    </row>
    <row r="54" spans="2:20" s="24" customFormat="1" ht="17.25" customHeight="1">
      <c r="B54" s="157"/>
      <c r="C54" s="13">
        <f t="shared" si="0"/>
        <v>29</v>
      </c>
      <c r="D54" s="60">
        <f t="shared" si="2"/>
        <v>99.99999999999999</v>
      </c>
      <c r="E54" s="61">
        <f t="shared" si="18"/>
        <v>98.77571527925602</v>
      </c>
      <c r="F54" s="62">
        <f t="shared" si="18"/>
        <v>96.4209967501213</v>
      </c>
      <c r="G54" s="69">
        <f t="shared" si="18"/>
        <v>0.21217717742303835</v>
      </c>
      <c r="H54" s="69">
        <f t="shared" si="18"/>
        <v>0.06885847472014935</v>
      </c>
      <c r="I54" s="69">
        <f t="shared" si="18"/>
        <v>0.03076655253453481</v>
      </c>
      <c r="J54" s="69">
        <f t="shared" si="18"/>
        <v>0.2540610556633295</v>
      </c>
      <c r="K54" s="70">
        <f t="shared" si="18"/>
        <v>0</v>
      </c>
      <c r="L54" s="71">
        <f t="shared" si="18"/>
        <v>0</v>
      </c>
      <c r="M54" s="71">
        <f t="shared" si="18"/>
        <v>0</v>
      </c>
      <c r="N54" s="62">
        <f t="shared" si="18"/>
        <v>0</v>
      </c>
      <c r="O54" s="69">
        <f t="shared" si="18"/>
        <v>0.647217953877749</v>
      </c>
      <c r="P54" s="60">
        <f t="shared" si="18"/>
        <v>0.011203506525180743</v>
      </c>
      <c r="Q54" s="67">
        <f t="shared" si="18"/>
        <v>0.021114300758994477</v>
      </c>
      <c r="R54" s="69">
        <f t="shared" si="18"/>
        <v>0.000344723277697869</v>
      </c>
      <c r="S54" s="69">
        <f t="shared" si="18"/>
        <v>0.000344723277697869</v>
      </c>
      <c r="T54" s="68">
        <f t="shared" si="18"/>
        <v>0.00025854245827340176</v>
      </c>
    </row>
    <row r="55" spans="2:20" s="24" customFormat="1" ht="17.25" customHeight="1">
      <c r="B55" s="157"/>
      <c r="C55" s="13">
        <f t="shared" si="0"/>
        <v>30</v>
      </c>
      <c r="D55" s="60">
        <f t="shared" si="2"/>
        <v>100</v>
      </c>
      <c r="E55" s="61">
        <f t="shared" si="18"/>
        <v>98.81413854702846</v>
      </c>
      <c r="F55" s="62">
        <f t="shared" si="18"/>
        <v>96.26051176682412</v>
      </c>
      <c r="G55" s="69">
        <f t="shared" si="18"/>
        <v>0.21217705663468125</v>
      </c>
      <c r="H55" s="69">
        <f t="shared" si="18"/>
        <v>0.07051974552874805</v>
      </c>
      <c r="I55" s="69">
        <f t="shared" si="18"/>
        <v>0.02736060214507121</v>
      </c>
      <c r="J55" s="69">
        <f t="shared" si="18"/>
        <v>0.2215326173681572</v>
      </c>
      <c r="K55" s="70">
        <f t="shared" si="18"/>
        <v>0.053220784172509486</v>
      </c>
      <c r="L55" s="71">
        <f t="shared" si="18"/>
        <v>0.11500278901621866</v>
      </c>
      <c r="M55" s="71">
        <f t="shared" si="18"/>
        <v>0.020476321605343614</v>
      </c>
      <c r="N55" s="62">
        <f t="shared" si="18"/>
        <v>0.03283272257408545</v>
      </c>
      <c r="O55" s="69">
        <f t="shared" si="18"/>
        <v>0.644121530499128</v>
      </c>
      <c r="P55" s="60">
        <f t="shared" si="18"/>
        <v>0.010149900795752223</v>
      </c>
      <c r="Q55" s="67">
        <f t="shared" si="18"/>
        <v>0.020123281577665273</v>
      </c>
      <c r="R55" s="69">
        <f t="shared" si="18"/>
        <v>0.00044130003459792277</v>
      </c>
      <c r="S55" s="69">
        <f t="shared" si="18"/>
        <v>0</v>
      </c>
      <c r="T55" s="68">
        <f t="shared" si="18"/>
        <v>0.0002647800207587536</v>
      </c>
    </row>
    <row r="56" spans="2:20" s="24" customFormat="1" ht="17.25" customHeight="1" thickBot="1">
      <c r="B56" s="159"/>
      <c r="C56" s="88">
        <f t="shared" si="0"/>
        <v>31</v>
      </c>
      <c r="D56" s="89">
        <f t="shared" si="2"/>
        <v>99.99999999999999</v>
      </c>
      <c r="E56" s="90">
        <f>E27/$D27*100</f>
        <v>98.81240878603485</v>
      </c>
      <c r="F56" s="91">
        <f t="shared" si="18"/>
        <v>95.80256149945643</v>
      </c>
      <c r="G56" s="92">
        <f t="shared" si="18"/>
        <v>0.2171600501041739</v>
      </c>
      <c r="H56" s="92">
        <f t="shared" si="18"/>
        <v>0.07031849241468487</v>
      </c>
      <c r="I56" s="92">
        <f t="shared" si="18"/>
        <v>0.02904459469302201</v>
      </c>
      <c r="J56" s="92">
        <f t="shared" si="18"/>
        <v>0.2120345333936406</v>
      </c>
      <c r="K56" s="93">
        <f t="shared" si="18"/>
        <v>0.05188461652592477</v>
      </c>
      <c r="L56" s="94">
        <f t="shared" si="18"/>
        <v>0.11231176090273837</v>
      </c>
      <c r="M56" s="94">
        <f t="shared" si="18"/>
        <v>0.017984269159765955</v>
      </c>
      <c r="N56" s="91">
        <f t="shared" si="18"/>
        <v>0.029853886805211484</v>
      </c>
      <c r="O56" s="92">
        <f t="shared" si="18"/>
        <v>0.6474336897515743</v>
      </c>
      <c r="P56" s="89">
        <f t="shared" si="18"/>
        <v>0.011599853608049038</v>
      </c>
      <c r="Q56" s="95">
        <f t="shared" si="18"/>
        <v>0.018254033197162442</v>
      </c>
      <c r="R56" s="92">
        <f t="shared" si="18"/>
        <v>0.00035968538319531906</v>
      </c>
      <c r="S56" s="92">
        <f t="shared" si="18"/>
        <v>0</v>
      </c>
      <c r="T56" s="96">
        <f t="shared" si="18"/>
        <v>0.0007193707663906381</v>
      </c>
    </row>
    <row r="57" ht="8.25" customHeight="1"/>
    <row r="58" ht="13.5">
      <c r="B58" s="97" t="s">
        <v>47</v>
      </c>
    </row>
    <row r="59" spans="2:20" ht="13.5">
      <c r="B59" s="2"/>
      <c r="C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</sheetData>
  <sheetProtection/>
  <mergeCells count="52">
    <mergeCell ref="R34:R36"/>
    <mergeCell ref="S34:S36"/>
    <mergeCell ref="G34:G36"/>
    <mergeCell ref="H34:H36"/>
    <mergeCell ref="K34:K36"/>
    <mergeCell ref="L34:M34"/>
    <mergeCell ref="B47:B51"/>
    <mergeCell ref="B52:B56"/>
    <mergeCell ref="T34:T36"/>
    <mergeCell ref="F35:F36"/>
    <mergeCell ref="L35:L36"/>
    <mergeCell ref="M35:M36"/>
    <mergeCell ref="B37:B41"/>
    <mergeCell ref="B42:B46"/>
    <mergeCell ref="N34:N36"/>
    <mergeCell ref="O34:O36"/>
    <mergeCell ref="B8:B12"/>
    <mergeCell ref="B13:B17"/>
    <mergeCell ref="B18:B22"/>
    <mergeCell ref="B23:B27"/>
    <mergeCell ref="P5:P7"/>
    <mergeCell ref="Q5:Q7"/>
    <mergeCell ref="R32:T32"/>
    <mergeCell ref="B33:C35"/>
    <mergeCell ref="D33:D35"/>
    <mergeCell ref="E33:F34"/>
    <mergeCell ref="J33:N33"/>
    <mergeCell ref="Q33:T33"/>
    <mergeCell ref="I34:I36"/>
    <mergeCell ref="J34:J36"/>
    <mergeCell ref="P34:P36"/>
    <mergeCell ref="Q34:Q36"/>
    <mergeCell ref="R5:R7"/>
    <mergeCell ref="S5:S7"/>
    <mergeCell ref="T5:T7"/>
    <mergeCell ref="F6:F7"/>
    <mergeCell ref="L6:L7"/>
    <mergeCell ref="M6:M7"/>
    <mergeCell ref="K5:K7"/>
    <mergeCell ref="L5:M5"/>
    <mergeCell ref="N5:N7"/>
    <mergeCell ref="O5:O7"/>
    <mergeCell ref="R3:T3"/>
    <mergeCell ref="B4:C6"/>
    <mergeCell ref="D4:D6"/>
    <mergeCell ref="E4:F5"/>
    <mergeCell ref="J4:N4"/>
    <mergeCell ref="Q4:T4"/>
    <mergeCell ref="G5:G7"/>
    <mergeCell ref="H5:H7"/>
    <mergeCell ref="I5:I7"/>
    <mergeCell ref="J5:J7"/>
  </mergeCells>
  <printOptions horizontalCentered="1"/>
  <pageMargins left="0" right="0" top="0.7874015748031497" bottom="0.3937007874015748" header="0.5905511811023623" footer="0"/>
  <pageSetup horizontalDpi="300" verticalDpi="300" orientation="landscape" paperSize="9" scale="92" r:id="rId2"/>
  <rowBreaks count="1" manualBreakCount="1">
    <brk id="29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</dc:creator>
  <cp:keywords/>
  <dc:description/>
  <cp:lastModifiedBy>＊</cp:lastModifiedBy>
  <cp:lastPrinted>2020-03-11T01:18:18Z</cp:lastPrinted>
  <dcterms:created xsi:type="dcterms:W3CDTF">2019-03-25T07:47:18Z</dcterms:created>
  <dcterms:modified xsi:type="dcterms:W3CDTF">2020-03-29T03:28:30Z</dcterms:modified>
  <cp:category/>
  <cp:version/>
  <cp:contentType/>
  <cp:contentStatus/>
</cp:coreProperties>
</file>